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  <author>Information Technology Services</author>
  </authors>
  <commentList>
    <comment ref="C26" authorId="0">
      <text>
        <r>
          <rPr>
            <sz val="8"/>
            <rFont val="Tahoma"/>
            <family val="2"/>
          </rPr>
          <t>11/18/07 Survey Incentive - Greg Wisa $25</t>
        </r>
      </text>
    </comment>
    <comment ref="C37" authorId="0">
      <text>
        <r>
          <rPr>
            <sz val="8"/>
            <rFont val="Tahoma"/>
            <family val="2"/>
          </rPr>
          <t>9/3/07 Reimbursement of 4 Reusable Senate Stencils - Suzanne Russell $95.61</t>
        </r>
      </text>
    </comment>
    <comment ref="D37" authorId="0">
      <text>
        <r>
          <rPr>
            <sz val="8"/>
            <rFont val="Tahoma"/>
            <family val="0"/>
          </rPr>
          <t>8/7/07 Paint for Recycling Bins $34.93
9/4/07 Senate Stencil Reimbursement $95.61</t>
        </r>
      </text>
    </comment>
    <comment ref="C38" authorId="0">
      <text>
        <r>
          <rPr>
            <sz val="8"/>
            <rFont val="Tahoma"/>
            <family val="2"/>
          </rPr>
          <t>9/3/07 Recycling Magnets - Suzanne Russell $500</t>
        </r>
      </text>
    </comment>
    <comment ref="D38" authorId="0">
      <text>
        <r>
          <rPr>
            <sz val="8"/>
            <rFont val="Tahoma"/>
            <family val="2"/>
          </rPr>
          <t>9/7/07 Recycling Magnets Reimbursement $500</t>
        </r>
      </text>
    </comment>
    <comment ref="C39" authorId="0">
      <text>
        <r>
          <rPr>
            <sz val="8"/>
            <rFont val="Tahoma"/>
            <family val="2"/>
          </rPr>
          <t>8/26/07 Compost Bins in the SUB - Brett Wiley $195</t>
        </r>
      </text>
    </comment>
    <comment ref="D39" authorId="1">
      <text>
        <r>
          <rPr>
            <sz val="8"/>
            <rFont val="Tahoma"/>
            <family val="2"/>
          </rPr>
          <t>9/26/07 3 Compost Bins $164.57</t>
        </r>
      </text>
    </comment>
    <comment ref="C40" authorId="2">
      <text>
        <r>
          <rPr>
            <sz val="8"/>
            <rFont val="Tahoma"/>
            <family val="2"/>
          </rPr>
          <t xml:space="preserve">9/16/07 Bike Co-Op Concert w/ SAB Equipment Rental - Brett Wiley $400 
9/16/07 Bike Co-Op Concert w/ SAB Band Travel - Brett Wiley $200 </t>
        </r>
      </text>
    </comment>
    <comment ref="D40" authorId="0">
      <text>
        <r>
          <rPr>
            <sz val="8"/>
            <rFont val="Tahoma"/>
            <family val="2"/>
          </rPr>
          <t>10/29/07 Sodexho - Hot Chocolate - $85.31
10/30/07 Babtist Student Union - Sound Equipment Rental - $437.00
10/31/07 CSI - Bandfest Poster - 1 $3.00</t>
        </r>
      </text>
    </comment>
    <comment ref="D45" authorId="0">
      <text>
        <r>
          <rPr>
            <sz val="8"/>
            <rFont val="Tahoma"/>
            <family val="2"/>
          </rPr>
          <t>September Copies - 80 $4.80
October Copies - 414 $24.84</t>
        </r>
      </text>
    </comment>
    <comment ref="C49" authorId="0">
      <text>
        <r>
          <rPr>
            <sz val="8"/>
            <rFont val="Tahoma"/>
            <family val="2"/>
          </rPr>
          <t>9/30/07 Senate Newsletter - Rachel Hanks $660</t>
        </r>
      </text>
    </comment>
    <comment ref="D49" authorId="0">
      <text>
        <r>
          <rPr>
            <sz val="8"/>
            <rFont val="Tahoma"/>
            <family val="2"/>
          </rPr>
          <t>10/09/07 University Printing Services - Senate Newsletter - $265.80
11/27/07 Index - Senate Newsletter Inserts - $460.00</t>
        </r>
      </text>
    </comment>
    <comment ref="C71" authorId="2">
      <text>
        <r>
          <rPr>
            <sz val="8"/>
            <rFont val="Tahoma"/>
            <family val="2"/>
          </rPr>
          <t>9/16/07 Alumni Homecoming Reception - Casey Millburg $20
      Water - $1 
      Iced Tea - $4.25 
      Assorted Cookies  - $3.75 
      Fruit Pizza Squares  - $5.00 
      Misc. Expenses - $6.00</t>
        </r>
      </text>
    </comment>
    <comment ref="D71" authorId="0">
      <text>
        <r>
          <rPr>
            <sz val="8"/>
            <rFont val="Tahoma"/>
            <family val="2"/>
          </rPr>
          <t>11/27/07 Sodexho - Alumni Homecoming Reception - $12.25</t>
        </r>
      </text>
    </comment>
    <comment ref="D75" authorId="2">
      <text>
        <r>
          <rPr>
            <sz val="8"/>
            <rFont val="Tahoma"/>
            <family val="2"/>
          </rPr>
          <t>August Copies - 130 $7.80
September Copies - 72 $4.32
October Copies - 67 $4.02</t>
        </r>
      </text>
    </comment>
    <comment ref="D66" authorId="2">
      <text>
        <r>
          <rPr>
            <sz val="8"/>
            <rFont val="Tahoma"/>
            <family val="2"/>
          </rPr>
          <t xml:space="preserve">8/1/07 Index Tabs $2.66
</t>
        </r>
      </text>
    </comment>
    <comment ref="C67" authorId="0">
      <text>
        <r>
          <rPr>
            <sz val="8"/>
            <rFont val="Tahoma"/>
            <family val="2"/>
          </rPr>
          <t>11/18/07 Printer Toner - Philip Gilmor $85</t>
        </r>
      </text>
    </comment>
    <comment ref="C114" authorId="0">
      <text>
        <r>
          <rPr>
            <sz val="8"/>
            <rFont val="Tahoma"/>
            <family val="2"/>
          </rPr>
          <t>11/18/07 Ugly Man on Campus - Emily Meyer $100</t>
        </r>
      </text>
    </comment>
    <comment ref="C127" authorId="0">
      <text>
        <r>
          <rPr>
            <sz val="8"/>
            <rFont val="Tahoma"/>
            <family val="2"/>
          </rPr>
          <t>Early Returns and Planning TW Activities - Cory Kessler $1000</t>
        </r>
      </text>
    </comment>
    <comment ref="D127" authorId="0">
      <text>
        <r>
          <rPr>
            <sz val="8"/>
            <rFont val="Tahoma"/>
            <family val="2"/>
          </rPr>
          <t xml:space="preserve">9/7/07 Meals for Early Returners on 8/20 and 8/27 $12.60
8/31/07 SnoCone Usuage $22.50
8/31/07 SnoCone Cups - 2 Boxes $11.00
9/18/07 Hy-Vee Reimbursement $4.29
9/18/07 Pagliai's Reimbursement $30.60
10/9/07 Residence Life Housing Early Returns - $546
</t>
        </r>
      </text>
    </comment>
    <comment ref="C128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>8/26/07 Advertisements - Poindexter $400</t>
        </r>
      </text>
    </comment>
    <comment ref="D128" authorId="2">
      <text>
        <r>
          <rPr>
            <sz val="8"/>
            <rFont val="Tahoma"/>
            <family val="2"/>
          </rPr>
          <t>9/11/07 UPS - Election Posters $112
9/30/07 CSI - Copies - 150 $9.00</t>
        </r>
      </text>
    </comment>
    <comment ref="C12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8/26/07 Advertising - Matt Szewczyk $750</t>
        </r>
      </text>
    </comment>
    <comment ref="D129" authorId="0">
      <text>
        <r>
          <rPr>
            <sz val="8"/>
            <rFont val="Tahoma"/>
            <family val="2"/>
          </rPr>
          <t>8/27/07 University Printing Services - Application Posters $109.08
10/11/07 Index - BOG Full pages $580
10/31/07 CSI - BOG Selection Copies - 84 $5.04</t>
        </r>
      </text>
    </comment>
    <comment ref="C138" authorId="0">
      <text>
        <r>
          <rPr>
            <sz val="8"/>
            <rFont val="Tahoma"/>
            <family val="2"/>
          </rPr>
          <t>9/9/07 Cake and Punch for Rec B-day - Jon Graber $119</t>
        </r>
      </text>
    </comment>
    <comment ref="D138" authorId="2">
      <text>
        <r>
          <rPr>
            <sz val="8"/>
            <rFont val="Tahoma"/>
            <family val="2"/>
          </rPr>
          <t>9/24/07 Sodexho for Catering of Rec Birthday $120.75</t>
        </r>
      </text>
    </comment>
    <comment ref="D139" authorId="0">
      <text>
        <r>
          <rPr>
            <sz val="8"/>
            <rFont val="Tahoma"/>
            <family val="2"/>
          </rPr>
          <t>September Copies - 85 $5.10
October Copies - 2 $0.12
January Copies - 10 $0.60</t>
        </r>
      </text>
    </comment>
    <comment ref="C13" authorId="0">
      <text>
        <r>
          <rPr>
            <sz val="8"/>
            <rFont val="Tahoma"/>
            <family val="2"/>
          </rPr>
          <t xml:space="preserve">12/2/07 Swapapalooza Adverts - Academic Affairs $100
</t>
        </r>
      </text>
    </comment>
    <comment ref="D13" authorId="0">
      <text>
        <r>
          <rPr>
            <sz val="8"/>
            <rFont val="Tahoma"/>
            <family val="2"/>
          </rPr>
          <t>12/5/07 University Printing Services - Swapapalooza Poster $42.51
12/5/07 University Printing Services - Swapapalooza Table Tents $24.54</t>
        </r>
      </text>
    </comment>
    <comment ref="C50" authorId="0">
      <text>
        <r>
          <rPr>
            <sz val="8"/>
            <rFont val="Tahoma"/>
            <family val="2"/>
          </rPr>
          <t>12/2/07 Branded Office Supplies - Rachel Hanks $805</t>
        </r>
      </text>
    </comment>
    <comment ref="D50" authorId="0">
      <text>
        <r>
          <rPr>
            <sz val="8"/>
            <rFont val="Tahoma"/>
            <family val="2"/>
          </rPr>
          <t>12/07/07 Promopartners - Branded Office Supplies - $805</t>
        </r>
      </text>
    </comment>
    <comment ref="C126" authorId="0">
      <text>
        <r>
          <rPr>
            <sz val="8"/>
            <rFont val="Tahoma"/>
            <family val="2"/>
          </rPr>
          <t>11/11/07 Travel to MHEC - Matt Szewczyk $48.00</t>
        </r>
      </text>
    </comment>
    <comment ref="D126" authorId="0">
      <text>
        <r>
          <rPr>
            <sz val="8"/>
            <rFont val="Tahoma"/>
            <family val="2"/>
          </rPr>
          <t>12/7/07 Matt Szewczyk - Travel Reimbursement - $26.00</t>
        </r>
      </text>
    </comment>
    <comment ref="D64" authorId="0">
      <text>
        <r>
          <rPr>
            <sz val="8"/>
            <rFont val="Tahoma"/>
            <family val="2"/>
          </rPr>
          <t>10/30/07 Various Students - 31 $62.00 -1st Semester
12/7/07 Various Students - 17 $34.00 - 1st Semester
1/17/08 Various Students - 4 $8.00 - 1st Semester</t>
        </r>
      </text>
    </comment>
    <comment ref="D18" authorId="2">
      <text>
        <r>
          <rPr>
            <sz val="8"/>
            <rFont val="Tahoma"/>
            <family val="2"/>
          </rPr>
          <t>August Copies - 110 $6.60
September Copies - 16 $0.96
October Copies - 37 $2.22
December Copies - 42 $2.52
January Copies - 95 $5.70</t>
        </r>
      </text>
    </comment>
    <comment ref="D27" authorId="0">
      <text>
        <r>
          <rPr>
            <sz val="8"/>
            <rFont val="Tahoma"/>
            <family val="2"/>
          </rPr>
          <t>November Copies - 75 $4.50
12/8/07 Pickler Memorial Library - Copies of Old Minutes - 1.80
January Copies - 35 $2.10</t>
        </r>
      </text>
    </comment>
    <comment ref="D51" authorId="0">
      <text>
        <r>
          <rPr>
            <sz val="8"/>
            <rFont val="Tahoma"/>
            <family val="2"/>
          </rPr>
          <t>11/5/07 CSI - Copies - 120 - $7.20
11/27/07 Sodexho - President's Roundtable Dinner - $706.57
11/27/07 Rachel Hanks - Reimbursements - $39.75</t>
        </r>
      </text>
    </comment>
    <comment ref="D114" authorId="0">
      <text>
        <r>
          <rPr>
            <sz val="8"/>
            <rFont val="Tahoma"/>
            <family val="2"/>
          </rPr>
          <t>11/16/07 University Printing Services - UMOC Poster - $31.03
2/11/08 Stephen Barnes - UMOC Reimbursement - $3.98
2/11/08 Stephen Barnes - UMOC Reimbursement - $40.28</t>
        </r>
      </text>
    </comment>
    <comment ref="D120" authorId="0">
      <text>
        <r>
          <rPr>
            <sz val="8"/>
            <rFont val="Tahoma"/>
            <family val="2"/>
          </rPr>
          <t>11/13/07 CSI - SOC event copies/applications - 1020 - $61.20
11/15/07 University Printing Services - Rock til Drop Poster - $128.43
11/19/07 CSI - SOC event copiers - 50 - $3.00</t>
        </r>
      </text>
    </comment>
    <comment ref="D67" authorId="2">
      <text>
        <r>
          <rPr>
            <sz val="8"/>
            <rFont val="Tahoma"/>
            <family val="2"/>
          </rPr>
          <t>August Copies - 430 $25.80
September Copies - 678 $40.68
October Copies - 231 $13.86
November Copies - 411 $24.66
11/7/07 - Dell Computers - Toner $79.99
January Copies - 98 $5.88</t>
        </r>
      </text>
    </comment>
    <comment ref="C58" authorId="0">
      <text>
        <r>
          <rPr>
            <sz val="8"/>
            <rFont val="Tahoma"/>
            <family val="2"/>
          </rPr>
          <t>1/21/07 EOY Plaque Unveiling Catering - Kim Burgess $50
1/21/07 EOY Plaque Engraving - Kim Burgess $20</t>
        </r>
      </text>
    </comment>
    <comment ref="D119" authorId="0">
      <text>
        <r>
          <rPr>
            <sz val="8"/>
            <rFont val="Tahoma"/>
            <family val="2"/>
          </rPr>
          <t xml:space="preserve">November Phone : 24.50
December Phone : 24.50
January Phone : 24.50
February Phone : </t>
        </r>
      </text>
    </comment>
    <comment ref="C44" authorId="0">
      <text>
        <r>
          <rPr>
            <sz val="8"/>
            <rFont val="Tahoma"/>
            <family val="2"/>
          </rPr>
          <t>2/3/08 Bike Co-Op Insurance Policy (Feb 08-Feb 09) - $1378</t>
        </r>
      </text>
    </comment>
    <comment ref="C125" authorId="0">
      <text>
        <r>
          <rPr>
            <sz val="8"/>
            <rFont val="Tahoma"/>
            <family val="2"/>
          </rPr>
          <t>2/10/08 MHEC Expenses (Travel, Food, Printing, Misc.) - Matt Szewczyk $125.03</t>
        </r>
      </text>
    </comment>
    <comment ref="C59" authorId="0">
      <text>
        <r>
          <rPr>
            <sz val="8"/>
            <rFont val="Tahoma"/>
            <family val="2"/>
          </rPr>
          <t>1/27/08 EOY Posters and Table Tents - Monica Morrey $250</t>
        </r>
      </text>
    </comment>
    <comment ref="D59" authorId="0">
      <text>
        <r>
          <rPr>
            <sz val="8"/>
            <rFont val="Tahoma"/>
            <family val="2"/>
          </rPr>
          <t>1/24/08 University Printing Services - EOY Poster and Tents - $229.38
January Copies - 7 $0.42</t>
        </r>
      </text>
    </comment>
    <comment ref="C41" authorId="0">
      <text>
        <r>
          <rPr>
            <sz val="8"/>
            <rFont val="Tahoma"/>
            <family val="2"/>
          </rPr>
          <t>12/2/07 Retreat Food - Brett Wiley $45</t>
        </r>
      </text>
    </comment>
    <comment ref="D41" authorId="0">
      <text>
        <r>
          <rPr>
            <sz val="8"/>
            <rFont val="Tahoma"/>
            <family val="2"/>
          </rPr>
          <t>1/31/08 Brett Wiley Food Reimbursement - $32.66</t>
        </r>
      </text>
    </comment>
    <comment ref="C31" authorId="0">
      <text>
        <r>
          <rPr>
            <sz val="8"/>
            <rFont val="Tahoma"/>
            <family val="2"/>
          </rPr>
          <t>2/3/08 Diversity Week Posters - Deborah Miller - $60</t>
        </r>
      </text>
    </comment>
    <comment ref="D31" authorId="0">
      <text>
        <r>
          <rPr>
            <sz val="8"/>
            <rFont val="Tahoma"/>
            <family val="2"/>
          </rPr>
          <t>2/7/08 University Printing Services - Diversity Work Poster - $22.32</t>
        </r>
      </text>
    </comment>
    <comment ref="C73" authorId="0">
      <text>
        <r>
          <rPr>
            <sz val="8"/>
            <rFont val="Tahoma"/>
            <family val="2"/>
          </rPr>
          <t xml:space="preserve">1/27/07 Storm the Capitol - Casey Millburg $20
      Charter Buses - $1114.43
      Food - $431.50
      Handouts  - $200 
</t>
        </r>
      </text>
    </comment>
    <comment ref="D73" authorId="0">
      <text>
        <r>
          <rPr>
            <sz val="8"/>
            <rFont val="Tahoma"/>
            <family val="2"/>
          </rPr>
          <t>2/4/08 University Printing Services - Lobbying Booklet - $26.99
1/22/08 CSI - STC Info Sheets - 50 - $3.00</t>
        </r>
      </text>
    </comment>
    <comment ref="C124" authorId="0">
      <text>
        <r>
          <rPr>
            <sz val="8"/>
            <rFont val="Tahoma"/>
            <family val="2"/>
          </rPr>
          <t>2/10/08  Senate Retreat Lunch Reimbursement - Philip Gilmor $35.64</t>
        </r>
      </text>
    </comment>
    <comment ref="D124" authorId="0">
      <text>
        <r>
          <rPr>
            <sz val="8"/>
            <rFont val="Tahoma"/>
            <family val="2"/>
          </rPr>
          <t>2/11/08 Rachel Hanks - Lunch Retreat Reimbursement - $35.64</t>
        </r>
      </text>
    </comment>
    <comment ref="C133" authorId="0">
      <text>
        <r>
          <rPr>
            <sz val="8"/>
            <rFont val="Tahoma"/>
            <family val="2"/>
          </rPr>
          <t xml:space="preserve">2/10/08 Reslife/RHA Roundtable - JoEllen Flanagan - $150
   </t>
        </r>
      </text>
    </comment>
    <comment ref="C33" authorId="0">
      <text>
        <r>
          <rPr>
            <sz val="8"/>
            <rFont val="Tahoma"/>
            <family val="2"/>
          </rPr>
          <t>2/10/08 Campus Town Events - Deborah Miller - $500</t>
        </r>
      </text>
    </comment>
  </commentList>
</comments>
</file>

<file path=xl/sharedStrings.xml><?xml version="1.0" encoding="utf-8"?>
<sst xmlns="http://schemas.openxmlformats.org/spreadsheetml/2006/main" count="196" uniqueCount="131">
  <si>
    <t>Student Senate Budget 2007-2008</t>
  </si>
  <si>
    <t>Prepared by Philip Gilmor</t>
  </si>
  <si>
    <t>Adopted Budget</t>
  </si>
  <si>
    <t>Available Funds</t>
  </si>
  <si>
    <t>Committees</t>
  </si>
  <si>
    <t>Academic Affairs</t>
  </si>
  <si>
    <t xml:space="preserve">Moved </t>
  </si>
  <si>
    <t>Spent</t>
  </si>
  <si>
    <t>Budgeted</t>
  </si>
  <si>
    <t>Lizz Esfeld</t>
  </si>
  <si>
    <t>Posters</t>
  </si>
  <si>
    <t>Miscellaneous</t>
  </si>
  <si>
    <t>Copies</t>
  </si>
  <si>
    <t xml:space="preserve">   Total Funds </t>
  </si>
  <si>
    <t>Athletics Fee Advisory Committee</t>
  </si>
  <si>
    <t>Copies/Misc.</t>
  </si>
  <si>
    <t xml:space="preserve">   Total Funds</t>
  </si>
  <si>
    <t>Budget Review</t>
  </si>
  <si>
    <t>Greg Wisa</t>
  </si>
  <si>
    <t>Survey Incentive</t>
  </si>
  <si>
    <t>Campus Diversity (subcommittee)</t>
  </si>
  <si>
    <t>Deborah Miller</t>
  </si>
  <si>
    <t>Diversity Week</t>
  </si>
  <si>
    <t>Events</t>
  </si>
  <si>
    <t>Speakers/Facilitation</t>
  </si>
  <si>
    <t>Total Funds</t>
  </si>
  <si>
    <t>Campus Environment (subcommittee)</t>
  </si>
  <si>
    <t>Brett Wiley</t>
  </si>
  <si>
    <t>Recylcing Bins</t>
  </si>
  <si>
    <t>Recycling Magnets</t>
  </si>
  <si>
    <t>Compost Bins</t>
  </si>
  <si>
    <t>Bike Co-op Rally/Concert  - w/ SAB</t>
  </si>
  <si>
    <t>Retreat/Printing "Guide to Living Sustainably"</t>
  </si>
  <si>
    <t>Freshman Recycling Initiative for Fall '08</t>
  </si>
  <si>
    <t>Earth Week '08</t>
  </si>
  <si>
    <t>Bike Co-op</t>
  </si>
  <si>
    <t>Copies/Advertising</t>
  </si>
  <si>
    <t>Communications Director</t>
  </si>
  <si>
    <t>Rachel Hanks</t>
  </si>
  <si>
    <t>Senate Newsletter</t>
  </si>
  <si>
    <t>President's Roundtable event</t>
  </si>
  <si>
    <t>Newsletter printing and distribution</t>
  </si>
  <si>
    <t>Educator of the Year</t>
  </si>
  <si>
    <t>Banquet</t>
  </si>
  <si>
    <t>Plaque Unveiling</t>
  </si>
  <si>
    <t>Publicity/Misc.</t>
  </si>
  <si>
    <t>Last Years Recipient</t>
  </si>
  <si>
    <t>External Affairs</t>
  </si>
  <si>
    <t>Casey Millburg</t>
  </si>
  <si>
    <t>Alumni Homecoming Reception</t>
  </si>
  <si>
    <t>Storm the Capitol</t>
  </si>
  <si>
    <r>
      <t xml:space="preserve">   </t>
    </r>
    <r>
      <rPr>
        <sz val="10"/>
        <rFont val="Calibri"/>
        <family val="2"/>
      </rPr>
      <t>Executive Staff</t>
    </r>
  </si>
  <si>
    <t>Governance Fee Refund</t>
  </si>
  <si>
    <t>Supplies</t>
  </si>
  <si>
    <t>Other Expenses</t>
  </si>
  <si>
    <t>Basic Phone</t>
  </si>
  <si>
    <t xml:space="preserve">July </t>
  </si>
  <si>
    <t>August</t>
  </si>
  <si>
    <t>September</t>
  </si>
  <si>
    <t>October</t>
  </si>
  <si>
    <t>Postage</t>
  </si>
  <si>
    <t>Total Funds Budgeted</t>
  </si>
  <si>
    <t>Scholarship Committees</t>
  </si>
  <si>
    <t>Adair County Residents</t>
  </si>
  <si>
    <t>Leadership</t>
  </si>
  <si>
    <t>Presentation Refreshments</t>
  </si>
  <si>
    <t>Copies/Misc</t>
  </si>
  <si>
    <t>Emily Meyer</t>
  </si>
  <si>
    <t>APO - Ugly Man on Campus</t>
  </si>
  <si>
    <t>ASG - Ryle Holiday Market</t>
  </si>
  <si>
    <t>PSP - Event TBA</t>
  </si>
  <si>
    <t>Repubs - Voter Drive or Speaker</t>
  </si>
  <si>
    <t>Other Organizations</t>
  </si>
  <si>
    <t>Main SOC Event</t>
  </si>
  <si>
    <t>Special Events</t>
  </si>
  <si>
    <t xml:space="preserve">   Executive Staff</t>
  </si>
  <si>
    <t>Truman Week</t>
  </si>
  <si>
    <t>Fall Elections</t>
  </si>
  <si>
    <t>Board of Governors Rep Appointment</t>
  </si>
  <si>
    <t>Student Affairs</t>
  </si>
  <si>
    <t>Advertisement</t>
  </si>
  <si>
    <t>Rec Center Birthday - Cake and Punch</t>
  </si>
  <si>
    <t>Moved</t>
  </si>
  <si>
    <t>Total</t>
  </si>
  <si>
    <t>Truman State University Foundation Account Balance (current as of 06/04)</t>
  </si>
  <si>
    <t>Total Funds Unbudgeted</t>
  </si>
  <si>
    <t>Total Available Funds</t>
  </si>
  <si>
    <t>Total Funds Spent</t>
  </si>
  <si>
    <t>Total Remaining Funds</t>
  </si>
  <si>
    <t>Kim Burgess</t>
  </si>
  <si>
    <t>Branded Office Supplies</t>
  </si>
  <si>
    <t>Missouri Higher Education Consortium - Travel</t>
  </si>
  <si>
    <t>Spring Retreat</t>
  </si>
  <si>
    <t>JoEllen Flannigan</t>
  </si>
  <si>
    <t>****</t>
  </si>
  <si>
    <t>Squirrelfest/Kirksville on the Quad</t>
  </si>
  <si>
    <t>Online Rental Database</t>
  </si>
  <si>
    <t>Safe Rides</t>
  </si>
  <si>
    <t xml:space="preserve"> Chris Miller</t>
  </si>
  <si>
    <t>Misc</t>
  </si>
  <si>
    <t>Car Magnet</t>
  </si>
  <si>
    <t>Cell Phones</t>
  </si>
  <si>
    <t>Advertising</t>
  </si>
  <si>
    <t>Gas Money</t>
  </si>
  <si>
    <t>Reslife/RHA Roundtable</t>
  </si>
  <si>
    <t>Media Roundtable</t>
  </si>
  <si>
    <t>Greek Roundtable</t>
  </si>
  <si>
    <t>Diversity Banquet</t>
  </si>
  <si>
    <t>November</t>
  </si>
  <si>
    <t>December</t>
  </si>
  <si>
    <t>January</t>
  </si>
  <si>
    <t>Phone</t>
  </si>
  <si>
    <t>February</t>
  </si>
  <si>
    <t>March</t>
  </si>
  <si>
    <t>April</t>
  </si>
  <si>
    <t>May</t>
  </si>
  <si>
    <t>OAF</t>
  </si>
  <si>
    <t>Missouri Higher Education Consortium</t>
  </si>
  <si>
    <t>Research Mentor Award</t>
  </si>
  <si>
    <t>Academic Roundtable</t>
  </si>
  <si>
    <t>Swapapalooza - Spring</t>
  </si>
  <si>
    <t>OAF Advertising/Copies/Expenses</t>
  </si>
  <si>
    <t>Car Rental</t>
  </si>
  <si>
    <t>*****</t>
  </si>
  <si>
    <t>SOC</t>
  </si>
  <si>
    <t xml:space="preserve">   Vivian Kramer</t>
  </si>
  <si>
    <t>Ceremonial Gavel - Angela Crawford</t>
  </si>
  <si>
    <t>Executive Committee</t>
  </si>
  <si>
    <t>Cindy Finney</t>
  </si>
  <si>
    <t>Last Updated on 2-11-08</t>
  </si>
  <si>
    <t>Accrued Funds from Fiscal year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</si>
</sst>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u val="singleAccounting"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u val="singleAccounting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Accounting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44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44" fillId="0" borderId="12" xfId="0" applyFont="1" applyBorder="1" applyAlignment="1">
      <alignment/>
    </xf>
    <xf numFmtId="8" fontId="44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left" indent="1"/>
    </xf>
    <xf numFmtId="0" fontId="44" fillId="0" borderId="10" xfId="0" applyFont="1" applyBorder="1" applyAlignment="1">
      <alignment horizontal="left"/>
    </xf>
    <xf numFmtId="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Fill="1" applyBorder="1" applyAlignment="1">
      <alignment/>
    </xf>
    <xf numFmtId="44" fontId="2" fillId="0" borderId="11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2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indent="1"/>
    </xf>
    <xf numFmtId="0" fontId="2" fillId="0" borderId="13" xfId="0" applyFont="1" applyFill="1" applyBorder="1" applyAlignment="1">
      <alignment/>
    </xf>
    <xf numFmtId="44" fontId="2" fillId="0" borderId="13" xfId="0" applyNumberFormat="1" applyFont="1" applyFill="1" applyBorder="1" applyAlignment="1">
      <alignment/>
    </xf>
    <xf numFmtId="44" fontId="7" fillId="0" borderId="13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44" fontId="44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44" fillId="0" borderId="0" xfId="0" applyNumberFormat="1" applyFont="1" applyFill="1" applyBorder="1" applyAlignment="1">
      <alignment/>
    </xf>
    <xf numFmtId="44" fontId="44" fillId="0" borderId="1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7" fillId="0" borderId="12" xfId="0" applyNumberFormat="1" applyFont="1" applyFill="1" applyBorder="1" applyAlignment="1">
      <alignment/>
    </xf>
    <xf numFmtId="44" fontId="45" fillId="0" borderId="12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8" fontId="46" fillId="0" borderId="10" xfId="0" applyNumberFormat="1" applyFont="1" applyBorder="1" applyAlignment="1">
      <alignment/>
    </xf>
    <xf numFmtId="44" fontId="46" fillId="0" borderId="10" xfId="44" applyFont="1" applyBorder="1" applyAlignment="1">
      <alignment/>
    </xf>
    <xf numFmtId="44" fontId="45" fillId="0" borderId="10" xfId="44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27">
      <selection activeCell="A10" sqref="A10"/>
    </sheetView>
  </sheetViews>
  <sheetFormatPr defaultColWidth="33.140625" defaultRowHeight="15"/>
  <cols>
    <col min="1" max="1" width="35.421875" style="1" customWidth="1"/>
    <col min="2" max="2" width="44.421875" style="1" customWidth="1"/>
    <col min="3" max="3" width="11.00390625" style="1" bestFit="1" customWidth="1"/>
    <col min="4" max="4" width="10.57421875" style="1" bestFit="1" customWidth="1"/>
    <col min="5" max="5" width="11.57421875" style="1" bestFit="1" customWidth="1"/>
    <col min="6" max="16384" width="33.140625" style="1" customWidth="1"/>
  </cols>
  <sheetData>
    <row r="1" spans="1:5" ht="12.75">
      <c r="A1" s="49" t="s">
        <v>0</v>
      </c>
      <c r="B1" s="49"/>
      <c r="C1" s="49"/>
      <c r="D1" s="49"/>
      <c r="E1" s="49"/>
    </row>
    <row r="2" spans="1:5" ht="12.75">
      <c r="A2" s="49" t="s">
        <v>1</v>
      </c>
      <c r="B2" s="49"/>
      <c r="C2" s="49"/>
      <c r="D2" s="49"/>
      <c r="E2" s="49"/>
    </row>
    <row r="3" spans="1:5" ht="12.75">
      <c r="A3" s="50" t="s">
        <v>129</v>
      </c>
      <c r="B3" s="51"/>
      <c r="C3" s="51"/>
      <c r="D3" s="51"/>
      <c r="E3" s="51"/>
    </row>
    <row r="4" spans="3:5" ht="12.75">
      <c r="C4" s="2"/>
      <c r="D4" s="2"/>
      <c r="E4" s="2"/>
    </row>
    <row r="5" spans="3:5" ht="12.75">
      <c r="C5" s="2"/>
      <c r="D5" s="2"/>
      <c r="E5" s="2"/>
    </row>
    <row r="6" spans="1:5" ht="12.75">
      <c r="A6" s="3" t="s">
        <v>2</v>
      </c>
      <c r="B6" s="4">
        <v>22450</v>
      </c>
      <c r="C6" s="2"/>
      <c r="D6" s="2"/>
      <c r="E6" s="2"/>
    </row>
    <row r="7" spans="1:5" ht="15">
      <c r="A7" s="3" t="s">
        <v>130</v>
      </c>
      <c r="B7" s="5">
        <v>11890.02</v>
      </c>
      <c r="C7" s="2"/>
      <c r="D7" s="2"/>
      <c r="E7" s="2"/>
    </row>
    <row r="8" spans="1:5" ht="12.75">
      <c r="A8" s="3" t="s">
        <v>3</v>
      </c>
      <c r="B8" s="4">
        <f>B6+B7</f>
        <v>34340.020000000004</v>
      </c>
      <c r="C8" s="2"/>
      <c r="D8" s="2"/>
      <c r="E8" s="2"/>
    </row>
    <row r="9" spans="1:5" ht="12.75">
      <c r="A9" s="6"/>
      <c r="B9" s="2"/>
      <c r="C9" s="2"/>
      <c r="D9" s="2"/>
      <c r="E9" s="2"/>
    </row>
    <row r="10" ht="12.75"/>
    <row r="11" spans="1:2" ht="12.75">
      <c r="A11" s="7" t="s">
        <v>4</v>
      </c>
      <c r="B11" s="8"/>
    </row>
    <row r="12" spans="1:5" ht="13.5" thickBot="1">
      <c r="A12" s="9" t="s">
        <v>5</v>
      </c>
      <c r="B12" s="10"/>
      <c r="C12" s="9" t="s">
        <v>6</v>
      </c>
      <c r="D12" s="9" t="s">
        <v>7</v>
      </c>
      <c r="E12" s="9" t="s">
        <v>8</v>
      </c>
    </row>
    <row r="13" spans="1:8" ht="12.75">
      <c r="A13" s="11" t="s">
        <v>9</v>
      </c>
      <c r="B13" s="12" t="s">
        <v>10</v>
      </c>
      <c r="C13" s="13">
        <v>100</v>
      </c>
      <c r="D13" s="13">
        <f>42.51+24.54</f>
        <v>67.05</v>
      </c>
      <c r="E13" s="13">
        <v>150</v>
      </c>
      <c r="F13" s="14"/>
      <c r="G13" s="14"/>
      <c r="H13" s="14"/>
    </row>
    <row r="14" spans="1:9" ht="12.75">
      <c r="A14" s="15"/>
      <c r="B14" s="16" t="s">
        <v>120</v>
      </c>
      <c r="C14" s="17"/>
      <c r="D14" s="17"/>
      <c r="E14" s="17">
        <v>100</v>
      </c>
      <c r="F14" s="14"/>
      <c r="G14" s="14"/>
      <c r="H14" s="14"/>
      <c r="I14" s="14"/>
    </row>
    <row r="15" spans="1:9" ht="12.75">
      <c r="A15" s="15"/>
      <c r="B15" s="16" t="s">
        <v>118</v>
      </c>
      <c r="C15" s="17"/>
      <c r="D15" s="17"/>
      <c r="E15" s="17">
        <v>200</v>
      </c>
      <c r="G15" s="14"/>
      <c r="H15" s="14"/>
      <c r="I15" s="14"/>
    </row>
    <row r="16" spans="1:9" ht="12.75">
      <c r="A16" s="15"/>
      <c r="B16" s="16" t="s">
        <v>119</v>
      </c>
      <c r="C16" s="17"/>
      <c r="D16" s="17"/>
      <c r="E16" s="17">
        <v>200</v>
      </c>
      <c r="G16" s="14"/>
      <c r="H16" s="14"/>
      <c r="I16" s="14"/>
    </row>
    <row r="17" spans="1:9" ht="12.75">
      <c r="A17" s="15"/>
      <c r="B17" s="18" t="s">
        <v>11</v>
      </c>
      <c r="C17" s="17"/>
      <c r="D17" s="17"/>
      <c r="E17" s="17">
        <v>100</v>
      </c>
      <c r="F17" s="14"/>
      <c r="G17" s="14"/>
      <c r="I17" s="14"/>
    </row>
    <row r="18" spans="1:8" ht="12.75">
      <c r="A18" s="15"/>
      <c r="B18" s="18" t="s">
        <v>12</v>
      </c>
      <c r="C18" s="46"/>
      <c r="D18" s="47">
        <f>6.6+(0.06*16)+(0.06*37)+(0.06*42)+(0.06*95)</f>
        <v>18</v>
      </c>
      <c r="E18" s="46">
        <v>100</v>
      </c>
      <c r="F18" s="14"/>
      <c r="G18" s="14"/>
      <c r="H18" s="14"/>
    </row>
    <row r="19" spans="1:5" ht="13.5" thickBot="1">
      <c r="A19" s="10" t="s">
        <v>13</v>
      </c>
      <c r="B19" s="19"/>
      <c r="C19" s="20">
        <f>SUM(C13:C18)</f>
        <v>100</v>
      </c>
      <c r="D19" s="20">
        <f>SUM(D13:D18)</f>
        <v>85.05</v>
      </c>
      <c r="E19" s="20">
        <f>SUM(E13:E18)</f>
        <v>850</v>
      </c>
    </row>
    <row r="20" spans="1:5" ht="12.75">
      <c r="A20" s="8"/>
      <c r="B20" s="8"/>
      <c r="C20" s="21"/>
      <c r="D20" s="21"/>
      <c r="E20" s="21"/>
    </row>
    <row r="21" spans="1:5" ht="13.5" thickBot="1">
      <c r="A21" s="9" t="s">
        <v>14</v>
      </c>
      <c r="B21" s="10"/>
      <c r="C21" s="9" t="s">
        <v>6</v>
      </c>
      <c r="D21" s="9" t="s">
        <v>7</v>
      </c>
      <c r="E21" s="9" t="s">
        <v>8</v>
      </c>
    </row>
    <row r="22" spans="1:5" ht="15">
      <c r="A22" s="11" t="s">
        <v>123</v>
      </c>
      <c r="B22" s="22" t="s">
        <v>15</v>
      </c>
      <c r="C22" s="43"/>
      <c r="D22" s="43"/>
      <c r="E22" s="43">
        <v>100</v>
      </c>
    </row>
    <row r="23" spans="1:5" ht="13.5" thickBot="1">
      <c r="A23" s="10" t="s">
        <v>16</v>
      </c>
      <c r="B23" s="19"/>
      <c r="C23" s="20">
        <f>SUM(C22:C22)</f>
        <v>0</v>
      </c>
      <c r="D23" s="20">
        <f>SUM(D22:D22)</f>
        <v>0</v>
      </c>
      <c r="E23" s="20">
        <f>SUM(E22:E22)</f>
        <v>100</v>
      </c>
    </row>
    <row r="24" spans="1:5" ht="12.75">
      <c r="A24" s="8"/>
      <c r="B24" s="8"/>
      <c r="C24" s="21"/>
      <c r="D24" s="21"/>
      <c r="E24" s="21"/>
    </row>
    <row r="25" spans="1:5" ht="13.5" thickBot="1">
      <c r="A25" s="9" t="s">
        <v>17</v>
      </c>
      <c r="B25" s="10"/>
      <c r="C25" s="9" t="s">
        <v>6</v>
      </c>
      <c r="D25" s="9" t="s">
        <v>7</v>
      </c>
      <c r="E25" s="9" t="s">
        <v>8</v>
      </c>
    </row>
    <row r="26" spans="1:5" ht="12.75">
      <c r="A26" s="11" t="s">
        <v>18</v>
      </c>
      <c r="B26" s="22" t="s">
        <v>19</v>
      </c>
      <c r="C26" s="23">
        <v>25</v>
      </c>
      <c r="D26" s="23"/>
      <c r="E26" s="23">
        <v>25</v>
      </c>
    </row>
    <row r="27" spans="1:5" ht="15">
      <c r="A27" s="24"/>
      <c r="B27" s="25" t="s">
        <v>15</v>
      </c>
      <c r="C27" s="27"/>
      <c r="D27" s="27">
        <f>+(0.06*75)+1.8+(0.06*35)</f>
        <v>8.4</v>
      </c>
      <c r="E27" s="27">
        <v>175</v>
      </c>
    </row>
    <row r="28" spans="1:5" ht="13.5" thickBot="1">
      <c r="A28" s="10" t="s">
        <v>16</v>
      </c>
      <c r="B28" s="20"/>
      <c r="C28" s="20">
        <f>SUM(C26:C27)</f>
        <v>25</v>
      </c>
      <c r="D28" s="20">
        <f>SUM(D26:D27)</f>
        <v>8.4</v>
      </c>
      <c r="E28" s="20">
        <f>SUM(E26:E27)</f>
        <v>200</v>
      </c>
    </row>
    <row r="29" spans="1:5" ht="12.75">
      <c r="A29" s="28"/>
      <c r="B29" s="8"/>
      <c r="C29" s="21"/>
      <c r="D29" s="21"/>
      <c r="E29" s="21"/>
    </row>
    <row r="30" spans="1:5" ht="13.5" thickBot="1">
      <c r="A30" s="9" t="s">
        <v>20</v>
      </c>
      <c r="B30" s="10"/>
      <c r="C30" s="9" t="s">
        <v>6</v>
      </c>
      <c r="D30" s="9" t="s">
        <v>7</v>
      </c>
      <c r="E30" s="9" t="s">
        <v>8</v>
      </c>
    </row>
    <row r="31" spans="1:5" ht="12.75">
      <c r="A31" s="11" t="s">
        <v>21</v>
      </c>
      <c r="B31" s="12" t="s">
        <v>22</v>
      </c>
      <c r="C31" s="23">
        <v>60</v>
      </c>
      <c r="D31" s="23">
        <v>22.32</v>
      </c>
      <c r="E31" s="23">
        <v>300</v>
      </c>
    </row>
    <row r="32" spans="1:5" ht="12.75">
      <c r="A32" s="11"/>
      <c r="B32" s="18" t="s">
        <v>23</v>
      </c>
      <c r="C32" s="26"/>
      <c r="D32" s="26"/>
      <c r="E32" s="23">
        <v>750</v>
      </c>
    </row>
    <row r="33" spans="1:5" ht="15">
      <c r="A33" s="25"/>
      <c r="B33" s="18" t="s">
        <v>24</v>
      </c>
      <c r="C33" s="26">
        <v>500</v>
      </c>
      <c r="D33" s="26"/>
      <c r="E33" s="27">
        <v>850</v>
      </c>
    </row>
    <row r="34" spans="1:5" ht="13.5" thickBot="1">
      <c r="A34" s="29" t="s">
        <v>25</v>
      </c>
      <c r="B34" s="10"/>
      <c r="C34" s="20">
        <f>SUM(C31:C33)</f>
        <v>560</v>
      </c>
      <c r="D34" s="20">
        <f>SUM(D31:D33)</f>
        <v>22.32</v>
      </c>
      <c r="E34" s="20">
        <f>SUM(E31:E33)</f>
        <v>1900</v>
      </c>
    </row>
    <row r="35" spans="1:5" ht="12.75">
      <c r="A35" s="8"/>
      <c r="B35" s="8"/>
      <c r="C35" s="21"/>
      <c r="D35" s="21"/>
      <c r="E35" s="21"/>
    </row>
    <row r="36" spans="1:5" ht="13.5" thickBot="1">
      <c r="A36" s="9" t="s">
        <v>26</v>
      </c>
      <c r="B36" s="10"/>
      <c r="C36" s="9" t="s">
        <v>6</v>
      </c>
      <c r="D36" s="9" t="s">
        <v>7</v>
      </c>
      <c r="E36" s="9" t="s">
        <v>8</v>
      </c>
    </row>
    <row r="37" spans="1:5" ht="12.75">
      <c r="A37" s="11" t="s">
        <v>27</v>
      </c>
      <c r="B37" s="22" t="s">
        <v>28</v>
      </c>
      <c r="C37" s="23">
        <v>95.61</v>
      </c>
      <c r="D37" s="23">
        <f>95.61+34.93</f>
        <v>130.54</v>
      </c>
      <c r="E37" s="23">
        <v>130.54</v>
      </c>
    </row>
    <row r="38" spans="1:5" ht="12.75">
      <c r="A38" s="11"/>
      <c r="B38" s="22" t="s">
        <v>29</v>
      </c>
      <c r="C38" s="23">
        <v>500</v>
      </c>
      <c r="D38" s="23">
        <v>500</v>
      </c>
      <c r="E38" s="23">
        <v>500</v>
      </c>
    </row>
    <row r="39" spans="1:5" ht="12.75">
      <c r="A39" s="25"/>
      <c r="B39" s="25" t="s">
        <v>30</v>
      </c>
      <c r="C39" s="26">
        <v>195</v>
      </c>
      <c r="D39" s="26">
        <v>164.57</v>
      </c>
      <c r="E39" s="26">
        <v>164.57</v>
      </c>
    </row>
    <row r="40" spans="1:5" ht="12.75">
      <c r="A40" s="25"/>
      <c r="B40" s="25" t="s">
        <v>31</v>
      </c>
      <c r="C40" s="26">
        <v>600</v>
      </c>
      <c r="D40" s="26">
        <f>85.31+437+3</f>
        <v>525.31</v>
      </c>
      <c r="E40" s="26">
        <v>525.31</v>
      </c>
    </row>
    <row r="41" spans="1:5" ht="12.75">
      <c r="A41" s="25"/>
      <c r="B41" s="25" t="s">
        <v>32</v>
      </c>
      <c r="C41" s="26">
        <v>45</v>
      </c>
      <c r="D41" s="26">
        <v>32.66</v>
      </c>
      <c r="E41" s="26">
        <v>800</v>
      </c>
    </row>
    <row r="42" spans="1:5" ht="12.75">
      <c r="A42" s="25"/>
      <c r="B42" s="18" t="s">
        <v>33</v>
      </c>
      <c r="C42" s="26"/>
      <c r="D42" s="26"/>
      <c r="E42" s="26">
        <v>2480</v>
      </c>
    </row>
    <row r="43" spans="1:5" ht="12.75">
      <c r="A43" s="30"/>
      <c r="B43" s="18" t="s">
        <v>34</v>
      </c>
      <c r="C43" s="31"/>
      <c r="D43" s="31"/>
      <c r="E43" s="31">
        <v>1500</v>
      </c>
    </row>
    <row r="44" spans="1:5" ht="12.75">
      <c r="A44" s="30"/>
      <c r="B44" s="25" t="s">
        <v>35</v>
      </c>
      <c r="C44" s="31">
        <v>1378</v>
      </c>
      <c r="D44" s="31"/>
      <c r="E44" s="31">
        <v>3000</v>
      </c>
    </row>
    <row r="45" spans="1:5" ht="15">
      <c r="A45" s="30"/>
      <c r="B45" s="30" t="s">
        <v>36</v>
      </c>
      <c r="C45" s="32"/>
      <c r="D45" s="32">
        <f>(0.06*80)+(0.06*414)</f>
        <v>29.64</v>
      </c>
      <c r="E45" s="32">
        <v>400</v>
      </c>
    </row>
    <row r="46" spans="1:5" ht="13.5" thickBot="1">
      <c r="A46" s="10" t="s">
        <v>16</v>
      </c>
      <c r="B46" s="19"/>
      <c r="C46" s="20">
        <f>SUM(C37:C45)</f>
        <v>2813.61</v>
      </c>
      <c r="D46" s="20">
        <f>SUM(D37:D45)</f>
        <v>1382.72</v>
      </c>
      <c r="E46" s="20">
        <f>SUM(E37:E45)</f>
        <v>9500.42</v>
      </c>
    </row>
    <row r="47" spans="1:5" ht="12.75">
      <c r="A47" s="8"/>
      <c r="B47" s="21"/>
      <c r="C47" s="21"/>
      <c r="D47" s="21"/>
      <c r="E47" s="21"/>
    </row>
    <row r="48" spans="1:5" ht="13.5" thickBot="1">
      <c r="A48" s="9" t="s">
        <v>37</v>
      </c>
      <c r="B48" s="10"/>
      <c r="C48" s="9" t="s">
        <v>6</v>
      </c>
      <c r="D48" s="9" t="s">
        <v>7</v>
      </c>
      <c r="E48" s="9" t="s">
        <v>8</v>
      </c>
    </row>
    <row r="49" spans="1:5" ht="12.75">
      <c r="A49" s="11" t="s">
        <v>38</v>
      </c>
      <c r="B49" s="22" t="s">
        <v>39</v>
      </c>
      <c r="C49" s="23">
        <v>725.8</v>
      </c>
      <c r="D49" s="23">
        <f>265.8+460</f>
        <v>725.8</v>
      </c>
      <c r="E49" s="23">
        <v>660</v>
      </c>
    </row>
    <row r="50" spans="1:5" ht="12.75">
      <c r="A50" s="33"/>
      <c r="B50" s="18" t="s">
        <v>90</v>
      </c>
      <c r="C50" s="26">
        <v>805</v>
      </c>
      <c r="D50" s="23">
        <v>805</v>
      </c>
      <c r="E50" s="23">
        <v>805</v>
      </c>
    </row>
    <row r="51" spans="1:5" ht="12.75">
      <c r="A51" s="33"/>
      <c r="B51" s="18" t="s">
        <v>40</v>
      </c>
      <c r="C51" s="26"/>
      <c r="D51" s="23">
        <f>706.57+39.75+7.2</f>
        <v>753.5200000000001</v>
      </c>
      <c r="E51" s="23">
        <v>753.52</v>
      </c>
    </row>
    <row r="52" spans="1:5" ht="12.75">
      <c r="A52" s="33"/>
      <c r="B52" s="18" t="s">
        <v>41</v>
      </c>
      <c r="C52" s="26"/>
      <c r="D52" s="23"/>
      <c r="E52" s="23">
        <v>1300</v>
      </c>
    </row>
    <row r="53" spans="1:5" ht="15">
      <c r="A53" s="33"/>
      <c r="B53" s="18" t="s">
        <v>15</v>
      </c>
      <c r="C53" s="27"/>
      <c r="D53" s="27"/>
      <c r="E53" s="27">
        <v>300</v>
      </c>
    </row>
    <row r="54" spans="1:5" ht="13.5" thickBot="1">
      <c r="A54" s="10" t="s">
        <v>16</v>
      </c>
      <c r="B54" s="19"/>
      <c r="C54" s="20">
        <f>SUM(C49:C53)</f>
        <v>1530.8</v>
      </c>
      <c r="D54" s="20">
        <f>SUM(D49:D53)</f>
        <v>2284.32</v>
      </c>
      <c r="E54" s="20">
        <f>SUM(E49:E53)</f>
        <v>3818.52</v>
      </c>
    </row>
    <row r="55" spans="1:5" ht="12.75">
      <c r="A55" s="8"/>
      <c r="B55" s="8"/>
      <c r="C55" s="21"/>
      <c r="D55" s="21"/>
      <c r="E55" s="21"/>
    </row>
    <row r="56" spans="1:5" ht="13.5" thickBot="1">
      <c r="A56" s="9" t="s">
        <v>42</v>
      </c>
      <c r="B56" s="10"/>
      <c r="C56" s="9" t="s">
        <v>6</v>
      </c>
      <c r="D56" s="9" t="s">
        <v>7</v>
      </c>
      <c r="E56" s="9" t="s">
        <v>8</v>
      </c>
    </row>
    <row r="57" spans="1:5" ht="12.75">
      <c r="A57" s="11" t="s">
        <v>89</v>
      </c>
      <c r="B57" s="22" t="s">
        <v>43</v>
      </c>
      <c r="C57" s="23"/>
      <c r="D57" s="23"/>
      <c r="E57" s="23">
        <v>1105</v>
      </c>
    </row>
    <row r="58" spans="1:5" ht="12.75">
      <c r="A58" s="11" t="s">
        <v>94</v>
      </c>
      <c r="B58" s="22" t="s">
        <v>44</v>
      </c>
      <c r="C58" s="23">
        <f>20+50</f>
        <v>70</v>
      </c>
      <c r="D58" s="23"/>
      <c r="E58" s="23">
        <v>40</v>
      </c>
    </row>
    <row r="59" spans="1:5" ht="12.75">
      <c r="A59" s="11"/>
      <c r="B59" s="22" t="s">
        <v>45</v>
      </c>
      <c r="C59" s="23">
        <v>250</v>
      </c>
      <c r="D59" s="23">
        <f>229.38+(0.06*7)</f>
        <v>229.79999999999998</v>
      </c>
      <c r="E59" s="23">
        <v>575</v>
      </c>
    </row>
    <row r="60" spans="1:5" ht="15">
      <c r="A60" s="25"/>
      <c r="B60" s="25" t="s">
        <v>46</v>
      </c>
      <c r="C60" s="27"/>
      <c r="D60" s="27"/>
      <c r="E60" s="27">
        <v>500</v>
      </c>
    </row>
    <row r="61" spans="1:5" ht="13.5" thickBot="1">
      <c r="A61" s="10" t="s">
        <v>16</v>
      </c>
      <c r="B61" s="19"/>
      <c r="C61" s="20">
        <f>SUM(C57:C60)</f>
        <v>320</v>
      </c>
      <c r="D61" s="20">
        <f>SUM(D57:D60)</f>
        <v>229.79999999999998</v>
      </c>
      <c r="E61" s="20">
        <f>SUM(E57:E60)</f>
        <v>2220</v>
      </c>
    </row>
    <row r="62" spans="1:5" ht="12.75">
      <c r="A62" s="8"/>
      <c r="B62" s="8"/>
      <c r="C62" s="21"/>
      <c r="D62" s="21"/>
      <c r="E62" s="21"/>
    </row>
    <row r="63" spans="1:5" ht="13.5" thickBot="1">
      <c r="A63" s="9" t="s">
        <v>127</v>
      </c>
      <c r="B63" s="10"/>
      <c r="C63" s="9" t="s">
        <v>6</v>
      </c>
      <c r="D63" s="9" t="s">
        <v>7</v>
      </c>
      <c r="E63" s="9" t="s">
        <v>8</v>
      </c>
    </row>
    <row r="64" spans="1:5" ht="12.75">
      <c r="A64" s="35" t="s">
        <v>51</v>
      </c>
      <c r="B64" s="25" t="s">
        <v>52</v>
      </c>
      <c r="C64" s="36"/>
      <c r="D64" s="23">
        <f>62+34+8</f>
        <v>104</v>
      </c>
      <c r="E64" s="23">
        <v>104</v>
      </c>
    </row>
    <row r="65" spans="1:5" ht="12.75">
      <c r="A65" s="22"/>
      <c r="B65" s="22" t="s">
        <v>126</v>
      </c>
      <c r="C65" s="23">
        <v>100</v>
      </c>
      <c r="D65" s="23"/>
      <c r="E65" s="23">
        <v>100</v>
      </c>
    </row>
    <row r="66" spans="1:5" ht="12.75">
      <c r="A66" s="33"/>
      <c r="B66" s="25" t="s">
        <v>53</v>
      </c>
      <c r="C66" s="26"/>
      <c r="D66" s="26">
        <v>2.66</v>
      </c>
      <c r="E66" s="26">
        <v>300</v>
      </c>
    </row>
    <row r="67" spans="1:5" ht="15">
      <c r="A67" s="33"/>
      <c r="B67" s="25" t="s">
        <v>15</v>
      </c>
      <c r="C67" s="27">
        <v>85</v>
      </c>
      <c r="D67" s="27">
        <f>(430*0.06)+(0.06*678)+(0.06*231)+79.99+(0.06*411)+(0.06*98)</f>
        <v>190.86999999999998</v>
      </c>
      <c r="E67" s="27">
        <v>300</v>
      </c>
    </row>
    <row r="68" spans="1:5" ht="13.5" thickBot="1">
      <c r="A68" s="19" t="s">
        <v>25</v>
      </c>
      <c r="B68" s="10"/>
      <c r="C68" s="20">
        <f>SUM(C64:C67)</f>
        <v>185</v>
      </c>
      <c r="D68" s="20">
        <f>SUM(D64:D67)</f>
        <v>297.53</v>
      </c>
      <c r="E68" s="20">
        <f>SUM(E64:E67)</f>
        <v>804</v>
      </c>
    </row>
    <row r="69" spans="2:5" ht="12.75">
      <c r="B69" s="8"/>
      <c r="C69" s="21"/>
      <c r="D69" s="21"/>
      <c r="E69" s="21"/>
    </row>
    <row r="70" spans="1:5" ht="13.5" thickBot="1">
      <c r="A70" s="9" t="s">
        <v>47</v>
      </c>
      <c r="B70" s="10"/>
      <c r="C70" s="9" t="s">
        <v>6</v>
      </c>
      <c r="D70" s="9" t="s">
        <v>7</v>
      </c>
      <c r="E70" s="9" t="s">
        <v>8</v>
      </c>
    </row>
    <row r="71" spans="1:5" ht="12.75">
      <c r="A71" s="11" t="s">
        <v>48</v>
      </c>
      <c r="B71" s="22" t="s">
        <v>49</v>
      </c>
      <c r="C71" s="23">
        <v>20</v>
      </c>
      <c r="D71" s="23">
        <v>12.25</v>
      </c>
      <c r="E71" s="23">
        <v>12.25</v>
      </c>
    </row>
    <row r="72" spans="1:5" ht="12.75">
      <c r="A72" s="11"/>
      <c r="B72" s="22" t="s">
        <v>96</v>
      </c>
      <c r="C72" s="23"/>
      <c r="D72" s="23"/>
      <c r="E72" s="23">
        <v>250</v>
      </c>
    </row>
    <row r="73" spans="1:5" ht="12.75">
      <c r="A73" s="11"/>
      <c r="B73" s="22" t="s">
        <v>50</v>
      </c>
      <c r="C73" s="23">
        <v>1745.93</v>
      </c>
      <c r="D73" s="23">
        <f>26.99+(0.06*50)</f>
        <v>29.99</v>
      </c>
      <c r="E73" s="23">
        <v>1746</v>
      </c>
    </row>
    <row r="74" spans="1:5" ht="12.75">
      <c r="A74" s="33"/>
      <c r="B74" s="25" t="s">
        <v>95</v>
      </c>
      <c r="C74" s="26"/>
      <c r="D74" s="26"/>
      <c r="E74" s="26">
        <v>910</v>
      </c>
    </row>
    <row r="75" spans="1:5" ht="15">
      <c r="A75" s="34"/>
      <c r="B75" s="30" t="s">
        <v>12</v>
      </c>
      <c r="C75" s="32"/>
      <c r="D75" s="32">
        <f>7.8+(0.06*72)+(0.06*67)</f>
        <v>16.14</v>
      </c>
      <c r="E75" s="32">
        <v>100</v>
      </c>
    </row>
    <row r="76" spans="1:5" ht="13.5" thickBot="1">
      <c r="A76" s="19" t="s">
        <v>16</v>
      </c>
      <c r="B76" s="19"/>
      <c r="C76" s="20">
        <f>SUM(C71:C75)</f>
        <v>1765.93</v>
      </c>
      <c r="D76" s="20">
        <f>SUM(D71:D75)</f>
        <v>58.379999999999995</v>
      </c>
      <c r="E76" s="20">
        <f>SUM(E71:E75)</f>
        <v>3018.25</v>
      </c>
    </row>
    <row r="77" spans="2:5" ht="12.75">
      <c r="B77" s="8"/>
      <c r="C77" s="21"/>
      <c r="D77" s="21"/>
      <c r="E77" s="21"/>
    </row>
    <row r="78" spans="1:5" ht="13.5" thickBot="1">
      <c r="A78" s="9" t="s">
        <v>116</v>
      </c>
      <c r="B78" s="10"/>
      <c r="C78" s="9" t="s">
        <v>6</v>
      </c>
      <c r="D78" s="9" t="s">
        <v>7</v>
      </c>
      <c r="E78" s="9" t="s">
        <v>8</v>
      </c>
    </row>
    <row r="79" spans="1:5" ht="15">
      <c r="A79" s="35" t="s">
        <v>125</v>
      </c>
      <c r="B79" s="25" t="s">
        <v>121</v>
      </c>
      <c r="C79" s="44"/>
      <c r="D79" s="43"/>
      <c r="E79" s="43">
        <v>350</v>
      </c>
    </row>
    <row r="80" spans="1:5" ht="13.5" thickBot="1">
      <c r="A80" s="19" t="s">
        <v>25</v>
      </c>
      <c r="B80" s="10"/>
      <c r="C80" s="20">
        <f>SUM(C79:C79)</f>
        <v>0</v>
      </c>
      <c r="D80" s="20">
        <f>SUM(D79:D79)</f>
        <v>0</v>
      </c>
      <c r="E80" s="20">
        <f>SUM(E79:E79)</f>
        <v>350</v>
      </c>
    </row>
    <row r="81" spans="2:5" ht="12.75">
      <c r="B81" s="8"/>
      <c r="C81" s="21"/>
      <c r="D81" s="21"/>
      <c r="E81" s="21"/>
    </row>
    <row r="82" spans="1:5" ht="13.5" thickBot="1">
      <c r="A82" s="9" t="s">
        <v>54</v>
      </c>
      <c r="B82" s="10"/>
      <c r="C82" s="9" t="s">
        <v>6</v>
      </c>
      <c r="D82" s="9" t="s">
        <v>7</v>
      </c>
      <c r="E82" s="9" t="s">
        <v>8</v>
      </c>
    </row>
    <row r="83" spans="1:5" ht="12.75">
      <c r="A83" s="11" t="s">
        <v>55</v>
      </c>
      <c r="B83" s="25" t="s">
        <v>56</v>
      </c>
      <c r="C83" s="26"/>
      <c r="D83" s="26">
        <v>24.5</v>
      </c>
      <c r="E83" s="26">
        <v>24.5</v>
      </c>
    </row>
    <row r="84" spans="1:5" ht="12.75">
      <c r="A84" s="24"/>
      <c r="B84" s="25" t="s">
        <v>57</v>
      </c>
      <c r="C84" s="26"/>
      <c r="D84" s="26">
        <v>24.5</v>
      </c>
      <c r="E84" s="26">
        <v>24.5</v>
      </c>
    </row>
    <row r="85" spans="1:5" ht="12.75">
      <c r="A85" s="24"/>
      <c r="B85" s="25" t="s">
        <v>58</v>
      </c>
      <c r="C85" s="26"/>
      <c r="D85" s="26">
        <v>24.5</v>
      </c>
      <c r="E85" s="26">
        <v>24.5</v>
      </c>
    </row>
    <row r="86" spans="1:5" ht="12.75">
      <c r="A86" s="24"/>
      <c r="B86" s="25" t="s">
        <v>59</v>
      </c>
      <c r="C86" s="26"/>
      <c r="D86" s="26">
        <v>24.5</v>
      </c>
      <c r="E86" s="26">
        <v>24.5</v>
      </c>
    </row>
    <row r="87" spans="1:5" ht="12.75">
      <c r="A87" s="24"/>
      <c r="B87" s="25" t="s">
        <v>108</v>
      </c>
      <c r="C87" s="26"/>
      <c r="D87" s="26">
        <v>12.25</v>
      </c>
      <c r="E87" s="26">
        <v>12.25</v>
      </c>
    </row>
    <row r="88" spans="1:5" ht="12.75">
      <c r="A88" s="24"/>
      <c r="B88" s="25" t="s">
        <v>109</v>
      </c>
      <c r="C88" s="26"/>
      <c r="D88" s="26">
        <v>12.25</v>
      </c>
      <c r="E88" s="26">
        <v>12.25</v>
      </c>
    </row>
    <row r="89" spans="1:5" ht="12.75">
      <c r="A89" s="24"/>
      <c r="B89" s="25" t="s">
        <v>110</v>
      </c>
      <c r="C89" s="26"/>
      <c r="D89" s="26">
        <v>12.25</v>
      </c>
      <c r="E89" s="26">
        <v>12.25</v>
      </c>
    </row>
    <row r="90" spans="1:5" ht="12.75">
      <c r="A90" s="24"/>
      <c r="B90" s="25" t="s">
        <v>112</v>
      </c>
      <c r="C90" s="26"/>
      <c r="D90" s="26"/>
      <c r="E90" s="26">
        <v>12.25</v>
      </c>
    </row>
    <row r="91" spans="1:5" ht="12.75">
      <c r="A91" s="24"/>
      <c r="B91" s="25" t="s">
        <v>113</v>
      </c>
      <c r="C91" s="26"/>
      <c r="D91" s="26"/>
      <c r="E91" s="26">
        <v>12.25</v>
      </c>
    </row>
    <row r="92" spans="1:5" ht="12.75">
      <c r="A92" s="24"/>
      <c r="B92" s="25" t="s">
        <v>114</v>
      </c>
      <c r="C92" s="26"/>
      <c r="D92" s="26"/>
      <c r="E92" s="26">
        <v>12.25</v>
      </c>
    </row>
    <row r="93" spans="1:5" ht="12.75">
      <c r="A93" s="24"/>
      <c r="B93" s="25" t="s">
        <v>115</v>
      </c>
      <c r="C93" s="26"/>
      <c r="D93" s="26"/>
      <c r="E93" s="26">
        <v>12.25</v>
      </c>
    </row>
    <row r="94" spans="1:5" ht="15">
      <c r="A94" s="33"/>
      <c r="B94" s="25" t="s">
        <v>60</v>
      </c>
      <c r="C94" s="26"/>
      <c r="D94" s="26"/>
      <c r="E94" s="27">
        <v>50</v>
      </c>
    </row>
    <row r="95" spans="1:5" ht="13.5" thickBot="1">
      <c r="A95" s="19" t="s">
        <v>61</v>
      </c>
      <c r="B95" s="10"/>
      <c r="C95" s="20">
        <f>SUM(C83:C94)</f>
        <v>0</v>
      </c>
      <c r="D95" s="20">
        <f>SUM(D83:D94)</f>
        <v>134.75</v>
      </c>
      <c r="E95" s="20">
        <f>SUM(E83:E94)</f>
        <v>233.75</v>
      </c>
    </row>
    <row r="96" spans="2:5" ht="12.75">
      <c r="B96" s="8"/>
      <c r="C96" s="21"/>
      <c r="D96" s="21"/>
      <c r="E96" s="21"/>
    </row>
    <row r="97" spans="1:5" ht="13.5" thickBot="1">
      <c r="A97" s="9" t="s">
        <v>97</v>
      </c>
      <c r="B97" s="20"/>
      <c r="C97" s="9" t="s">
        <v>6</v>
      </c>
      <c r="D97" s="9" t="s">
        <v>7</v>
      </c>
      <c r="E97" s="9" t="s">
        <v>8</v>
      </c>
    </row>
    <row r="98" spans="1:5" ht="12.75">
      <c r="A98" s="11" t="s">
        <v>98</v>
      </c>
      <c r="B98" s="23" t="s">
        <v>122</v>
      </c>
      <c r="C98" s="23"/>
      <c r="D98" s="23"/>
      <c r="E98" s="23">
        <v>1000</v>
      </c>
    </row>
    <row r="99" spans="1:5" ht="12.75">
      <c r="A99" s="11"/>
      <c r="B99" s="23" t="s">
        <v>100</v>
      </c>
      <c r="C99" s="23"/>
      <c r="D99" s="23"/>
      <c r="E99" s="23">
        <v>100</v>
      </c>
    </row>
    <row r="100" spans="1:5" ht="12.75">
      <c r="A100" s="11"/>
      <c r="B100" s="23" t="s">
        <v>101</v>
      </c>
      <c r="C100" s="23"/>
      <c r="D100" s="23"/>
      <c r="E100" s="23">
        <v>135</v>
      </c>
    </row>
    <row r="101" spans="1:5" ht="12.75">
      <c r="A101" s="11"/>
      <c r="B101" s="23" t="s">
        <v>102</v>
      </c>
      <c r="C101" s="23"/>
      <c r="D101" s="23"/>
      <c r="E101" s="23">
        <v>100</v>
      </c>
    </row>
    <row r="102" spans="1:5" ht="12.75">
      <c r="A102" s="25"/>
      <c r="B102" s="26" t="s">
        <v>103</v>
      </c>
      <c r="C102" s="26"/>
      <c r="D102" s="26"/>
      <c r="E102" s="26">
        <v>65</v>
      </c>
    </row>
    <row r="103" spans="1:5" ht="15">
      <c r="A103" s="11"/>
      <c r="B103" s="23" t="s">
        <v>99</v>
      </c>
      <c r="C103" s="43"/>
      <c r="D103" s="43"/>
      <c r="E103" s="43">
        <v>100</v>
      </c>
    </row>
    <row r="104" spans="1:5" ht="13.5" thickBot="1">
      <c r="A104" s="10" t="s">
        <v>16</v>
      </c>
      <c r="B104" s="19"/>
      <c r="C104" s="20">
        <f>SUM(C98:C102)</f>
        <v>0</v>
      </c>
      <c r="D104" s="20"/>
      <c r="E104" s="20">
        <f>SUM(E98:E103)</f>
        <v>1500</v>
      </c>
    </row>
    <row r="105" spans="1:5" ht="12.75">
      <c r="A105" s="8"/>
      <c r="B105" s="8"/>
      <c r="C105" s="21"/>
      <c r="D105" s="21"/>
      <c r="E105" s="21"/>
    </row>
    <row r="106" spans="1:5" ht="13.5" thickBot="1">
      <c r="A106" s="9" t="s">
        <v>62</v>
      </c>
      <c r="B106" s="10"/>
      <c r="C106" s="9" t="s">
        <v>6</v>
      </c>
      <c r="D106" s="9" t="s">
        <v>7</v>
      </c>
      <c r="E106" s="9" t="s">
        <v>8</v>
      </c>
    </row>
    <row r="107" spans="1:5" ht="12.75">
      <c r="A107" s="11" t="s">
        <v>128</v>
      </c>
      <c r="B107" s="25" t="s">
        <v>63</v>
      </c>
      <c r="C107" s="23"/>
      <c r="D107" s="23"/>
      <c r="E107" s="23">
        <v>1000</v>
      </c>
    </row>
    <row r="108" spans="1:5" ht="12.75">
      <c r="A108" s="11"/>
      <c r="B108" s="25" t="s">
        <v>64</v>
      </c>
      <c r="C108" s="23"/>
      <c r="D108" s="23"/>
      <c r="E108" s="23">
        <v>1000</v>
      </c>
    </row>
    <row r="109" spans="1:5" ht="12.75">
      <c r="A109" s="11"/>
      <c r="B109" s="25" t="s">
        <v>65</v>
      </c>
      <c r="C109" s="23"/>
      <c r="D109" s="23"/>
      <c r="E109" s="23">
        <v>50</v>
      </c>
    </row>
    <row r="110" spans="1:5" ht="15">
      <c r="A110" s="37"/>
      <c r="B110" s="25" t="s">
        <v>66</v>
      </c>
      <c r="C110" s="26"/>
      <c r="D110" s="26"/>
      <c r="E110" s="27">
        <v>100</v>
      </c>
    </row>
    <row r="111" spans="1:5" ht="13.5" thickBot="1">
      <c r="A111" s="10" t="s">
        <v>16</v>
      </c>
      <c r="B111" s="20"/>
      <c r="C111" s="20">
        <f>SUM(C107:C110)</f>
        <v>0</v>
      </c>
      <c r="D111" s="20">
        <f>SUM(D107:D110)</f>
        <v>0</v>
      </c>
      <c r="E111" s="20">
        <f>SUM(E107:E110)</f>
        <v>2150</v>
      </c>
    </row>
    <row r="112" spans="1:5" ht="12.75">
      <c r="A112" s="28"/>
      <c r="B112" s="8"/>
      <c r="C112" s="21"/>
      <c r="D112" s="21"/>
      <c r="E112" s="21"/>
    </row>
    <row r="113" spans="1:5" ht="13.5" thickBot="1">
      <c r="A113" s="9" t="s">
        <v>124</v>
      </c>
      <c r="B113" s="20"/>
      <c r="C113" s="9" t="s">
        <v>6</v>
      </c>
      <c r="D113" s="9" t="s">
        <v>7</v>
      </c>
      <c r="E113" s="9" t="s">
        <v>8</v>
      </c>
    </row>
    <row r="114" spans="1:5" ht="12.75">
      <c r="A114" s="11" t="s">
        <v>67</v>
      </c>
      <c r="B114" s="23" t="s">
        <v>68</v>
      </c>
      <c r="C114" s="23">
        <v>100</v>
      </c>
      <c r="D114" s="23">
        <f>31.03+40.28+3.98</f>
        <v>75.29</v>
      </c>
      <c r="E114" s="23">
        <v>100</v>
      </c>
    </row>
    <row r="115" spans="1:5" ht="12.75">
      <c r="A115" s="11"/>
      <c r="B115" s="23" t="s">
        <v>69</v>
      </c>
      <c r="C115" s="23"/>
      <c r="D115" s="23"/>
      <c r="E115" s="23">
        <v>100</v>
      </c>
    </row>
    <row r="116" spans="1:5" ht="12.75">
      <c r="A116" s="11"/>
      <c r="B116" s="23" t="s">
        <v>70</v>
      </c>
      <c r="C116" s="23"/>
      <c r="D116" s="23"/>
      <c r="E116" s="23">
        <v>100</v>
      </c>
    </row>
    <row r="117" spans="1:5" ht="12.75">
      <c r="A117" s="11"/>
      <c r="B117" s="23" t="s">
        <v>71</v>
      </c>
      <c r="C117" s="23"/>
      <c r="D117" s="23"/>
      <c r="E117" s="23">
        <v>100</v>
      </c>
    </row>
    <row r="118" spans="1:5" ht="12.75">
      <c r="A118" s="11"/>
      <c r="B118" s="23" t="s">
        <v>72</v>
      </c>
      <c r="C118" s="23"/>
      <c r="D118" s="23"/>
      <c r="E118" s="23">
        <v>200</v>
      </c>
    </row>
    <row r="119" spans="1:5" ht="12.75">
      <c r="A119" s="11"/>
      <c r="B119" s="23" t="s">
        <v>111</v>
      </c>
      <c r="C119" s="23"/>
      <c r="D119" s="23">
        <f>24.5+24.5+24.5</f>
        <v>73.5</v>
      </c>
      <c r="E119" s="23">
        <f>24.5*4</f>
        <v>98</v>
      </c>
    </row>
    <row r="120" spans="1:5" ht="15">
      <c r="A120" s="25"/>
      <c r="B120" s="26" t="s">
        <v>73</v>
      </c>
      <c r="C120" s="27"/>
      <c r="D120" s="27">
        <f>+(0.06*1020)+(0.06*50)+128.43</f>
        <v>192.63</v>
      </c>
      <c r="E120" s="27">
        <v>200</v>
      </c>
    </row>
    <row r="121" spans="1:5" ht="13.5" thickBot="1">
      <c r="A121" s="10" t="s">
        <v>16</v>
      </c>
      <c r="B121" s="19"/>
      <c r="C121" s="20">
        <f>SUM(C114:C120)</f>
        <v>100</v>
      </c>
      <c r="D121" s="20">
        <f>SUM(D114:D120)</f>
        <v>341.42</v>
      </c>
      <c r="E121" s="20">
        <f>SUM(E114:E120)</f>
        <v>898</v>
      </c>
    </row>
    <row r="122" spans="1:5" ht="12.75">
      <c r="A122" s="8"/>
      <c r="B122" s="8"/>
      <c r="C122" s="21"/>
      <c r="D122" s="21"/>
      <c r="E122" s="21"/>
    </row>
    <row r="123" spans="1:5" ht="13.5" thickBot="1">
      <c r="A123" s="9" t="s">
        <v>74</v>
      </c>
      <c r="B123" s="10"/>
      <c r="C123" s="9" t="s">
        <v>6</v>
      </c>
      <c r="D123" s="9" t="s">
        <v>7</v>
      </c>
      <c r="E123" s="9" t="s">
        <v>8</v>
      </c>
    </row>
    <row r="124" spans="1:5" ht="12.75">
      <c r="A124" s="22" t="s">
        <v>75</v>
      </c>
      <c r="B124" s="22" t="s">
        <v>92</v>
      </c>
      <c r="C124" s="23">
        <v>35.64</v>
      </c>
      <c r="D124" s="23">
        <v>35.64</v>
      </c>
      <c r="E124" s="23">
        <v>35.64</v>
      </c>
    </row>
    <row r="125" spans="1:5" ht="12.75">
      <c r="A125" s="22"/>
      <c r="B125" s="22" t="s">
        <v>117</v>
      </c>
      <c r="C125" s="23">
        <v>125.03</v>
      </c>
      <c r="D125" s="23"/>
      <c r="E125" s="23">
        <v>125.03</v>
      </c>
    </row>
    <row r="126" spans="1:5" ht="12.75">
      <c r="A126" s="22"/>
      <c r="B126" s="22" t="s">
        <v>91</v>
      </c>
      <c r="C126" s="23">
        <v>48</v>
      </c>
      <c r="D126" s="23">
        <v>26</v>
      </c>
      <c r="E126" s="23">
        <v>26</v>
      </c>
    </row>
    <row r="127" spans="1:5" ht="12.75">
      <c r="A127" s="24"/>
      <c r="B127" s="25" t="s">
        <v>76</v>
      </c>
      <c r="C127" s="26">
        <v>1000</v>
      </c>
      <c r="D127" s="26">
        <f>12.6+22.5+11+4.29+30.6+546</f>
        <v>626.99</v>
      </c>
      <c r="E127" s="26">
        <v>626.99</v>
      </c>
    </row>
    <row r="128" spans="1:5" ht="12.75">
      <c r="A128" s="33"/>
      <c r="B128" s="25" t="s">
        <v>77</v>
      </c>
      <c r="C128" s="26">
        <f>400</f>
        <v>400</v>
      </c>
      <c r="D128" s="26">
        <f>112+9</f>
        <v>121</v>
      </c>
      <c r="E128" s="26">
        <v>121</v>
      </c>
    </row>
    <row r="129" spans="1:5" ht="15">
      <c r="A129" s="34"/>
      <c r="B129" s="8" t="s">
        <v>78</v>
      </c>
      <c r="C129" s="32">
        <v>750</v>
      </c>
      <c r="D129" s="32">
        <f>580+109.08+(0.06*84)</f>
        <v>694.12</v>
      </c>
      <c r="E129" s="32">
        <v>694.12</v>
      </c>
    </row>
    <row r="130" spans="1:5" ht="13.5" thickBot="1">
      <c r="A130" s="19" t="s">
        <v>25</v>
      </c>
      <c r="B130" s="19"/>
      <c r="C130" s="20">
        <f>SUM(C124:C129)</f>
        <v>2358.67</v>
      </c>
      <c r="D130" s="20">
        <f>SUM(D124:D129)</f>
        <v>1503.75</v>
      </c>
      <c r="E130" s="20">
        <f>SUM(E124:E129)</f>
        <v>1628.7800000000002</v>
      </c>
    </row>
    <row r="131" spans="2:5" ht="12.75">
      <c r="B131" s="8"/>
      <c r="C131" s="21"/>
      <c r="D131" s="21"/>
      <c r="E131" s="21"/>
    </row>
    <row r="132" spans="1:5" ht="13.5" thickBot="1">
      <c r="A132" s="9" t="s">
        <v>79</v>
      </c>
      <c r="B132" s="10"/>
      <c r="C132" s="9" t="s">
        <v>6</v>
      </c>
      <c r="D132" s="9" t="s">
        <v>7</v>
      </c>
      <c r="E132" s="9" t="s">
        <v>8</v>
      </c>
    </row>
    <row r="133" spans="1:5" ht="12.75">
      <c r="A133" s="11" t="s">
        <v>93</v>
      </c>
      <c r="B133" s="22" t="s">
        <v>104</v>
      </c>
      <c r="C133" s="26">
        <v>150</v>
      </c>
      <c r="D133" s="26"/>
      <c r="E133" s="23">
        <v>300</v>
      </c>
    </row>
    <row r="134" spans="1:5" ht="12.75">
      <c r="A134" s="11"/>
      <c r="B134" s="22" t="s">
        <v>105</v>
      </c>
      <c r="C134" s="26"/>
      <c r="D134" s="26"/>
      <c r="E134" s="23">
        <v>300</v>
      </c>
    </row>
    <row r="135" spans="1:5" ht="12.75">
      <c r="A135" s="11"/>
      <c r="B135" s="22" t="s">
        <v>106</v>
      </c>
      <c r="C135" s="26"/>
      <c r="D135" s="26"/>
      <c r="E135" s="23">
        <v>300</v>
      </c>
    </row>
    <row r="136" spans="1:5" ht="12.75">
      <c r="A136" s="11"/>
      <c r="B136" s="22" t="s">
        <v>107</v>
      </c>
      <c r="C136" s="26"/>
      <c r="D136" s="26"/>
      <c r="E136" s="23">
        <v>900</v>
      </c>
    </row>
    <row r="137" spans="1:5" ht="12.75">
      <c r="A137" s="11"/>
      <c r="B137" s="25" t="s">
        <v>80</v>
      </c>
      <c r="C137" s="26"/>
      <c r="D137" s="26"/>
      <c r="E137" s="26">
        <v>500</v>
      </c>
    </row>
    <row r="138" spans="1:5" ht="12.75">
      <c r="A138" s="25"/>
      <c r="B138" s="25" t="s">
        <v>81</v>
      </c>
      <c r="C138" s="26">
        <v>120.75</v>
      </c>
      <c r="D138" s="26">
        <v>120.75</v>
      </c>
      <c r="E138" s="26">
        <v>120.75</v>
      </c>
    </row>
    <row r="139" spans="1:5" ht="15">
      <c r="A139" s="11"/>
      <c r="B139" s="25" t="s">
        <v>15</v>
      </c>
      <c r="C139" s="45"/>
      <c r="D139" s="48">
        <f>(0.06*85)+(0.06*2)+(0.06*10)</f>
        <v>5.819999999999999</v>
      </c>
      <c r="E139" s="27">
        <v>200</v>
      </c>
    </row>
    <row r="140" spans="1:5" ht="13.5" thickBot="1">
      <c r="A140" s="29" t="s">
        <v>25</v>
      </c>
      <c r="B140" s="10"/>
      <c r="C140" s="20">
        <f>SUM(C133:C139)</f>
        <v>270.75</v>
      </c>
      <c r="D140" s="20">
        <f>SUM(D133:D139)</f>
        <v>126.57</v>
      </c>
      <c r="E140" s="20">
        <f>SUM(E133:E139)</f>
        <v>2620.75</v>
      </c>
    </row>
    <row r="141" spans="1:5" ht="12.75">
      <c r="A141" s="8"/>
      <c r="B141" s="8"/>
      <c r="C141" s="21"/>
      <c r="D141" s="21"/>
      <c r="E141" s="21"/>
    </row>
    <row r="142" spans="3:5" ht="12.75">
      <c r="C142" s="38" t="s">
        <v>82</v>
      </c>
      <c r="D142" s="38" t="s">
        <v>7</v>
      </c>
      <c r="E142" s="38" t="s">
        <v>8</v>
      </c>
    </row>
    <row r="143" spans="1:5" ht="12.75">
      <c r="A143" s="39" t="s">
        <v>83</v>
      </c>
      <c r="C143" s="40">
        <f>SUM(C19,C23,C28,C34,C46,C54,C61,C76,C68,C95,C111,C121,C130,C140)</f>
        <v>10029.76</v>
      </c>
      <c r="D143" s="40">
        <f>SUM(D19,D23,D28,D34,D46,D54,D61,D76,D68,D95,D111,D121,D130,D140)</f>
        <v>6475.01</v>
      </c>
      <c r="E143" s="40">
        <f>SUM(E19,E23,E28,E34,E46,E54,E61,E76,E68,E80,E95,E104,E111,E121,E130,E140)</f>
        <v>31792.47</v>
      </c>
    </row>
    <row r="144" spans="3:5" ht="12.75">
      <c r="C144" s="40"/>
      <c r="D144" s="40"/>
      <c r="E144" s="40"/>
    </row>
    <row r="145" spans="3:5" ht="12.75">
      <c r="C145" s="40"/>
      <c r="D145" s="40"/>
      <c r="E145" s="40"/>
    </row>
    <row r="146" spans="1:5" ht="12.75">
      <c r="A146" s="1" t="s">
        <v>84</v>
      </c>
      <c r="C146" s="40"/>
      <c r="D146" s="40"/>
      <c r="E146" s="40">
        <v>1405.03</v>
      </c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2" ht="12.75">
      <c r="A150" s="33" t="s">
        <v>61</v>
      </c>
      <c r="B150" s="41">
        <f>E143</f>
        <v>31792.47</v>
      </c>
    </row>
    <row r="151" spans="1:2" ht="15">
      <c r="A151" s="33" t="s">
        <v>85</v>
      </c>
      <c r="B151" s="27">
        <f>B153-B150</f>
        <v>2547.550000000003</v>
      </c>
    </row>
    <row r="152" ht="15">
      <c r="B152" s="42"/>
    </row>
    <row r="153" spans="1:2" ht="12.75">
      <c r="A153" s="33" t="s">
        <v>86</v>
      </c>
      <c r="B153" s="41">
        <f>B8</f>
        <v>34340.020000000004</v>
      </c>
    </row>
    <row r="154" spans="1:2" ht="12.75">
      <c r="A154" s="33" t="s">
        <v>87</v>
      </c>
      <c r="B154" s="26">
        <f>D143</f>
        <v>6475.01</v>
      </c>
    </row>
    <row r="155" spans="1:2" ht="13.5" thickBot="1">
      <c r="A155" s="10" t="s">
        <v>88</v>
      </c>
      <c r="B155" s="20">
        <f>B153-B154</f>
        <v>27865.010000000002</v>
      </c>
    </row>
    <row r="156" spans="1:2" ht="12.75">
      <c r="A156" s="8"/>
      <c r="B156" s="40"/>
    </row>
    <row r="157" ht="12.75"/>
    <row r="158" ht="12.75"/>
    <row r="159" ht="12.75"/>
    <row r="160" ht="12.75"/>
    <row r="161" ht="12.75"/>
    <row r="164" ht="12.75">
      <c r="C164" s="4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2008-01-17T02:26:22Z</cp:lastPrinted>
  <dcterms:created xsi:type="dcterms:W3CDTF">2007-12-03T01:47:21Z</dcterms:created>
  <dcterms:modified xsi:type="dcterms:W3CDTF">2008-02-11T20:13:50Z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