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789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Information Technology Services</author>
  </authors>
  <commentList>
    <comment ref="D122" authorId="0">
      <text>
        <r>
          <rPr>
            <b/>
            <sz val="8"/>
            <rFont val="Tahoma"/>
            <family val="0"/>
          </rPr>
          <t>Aug: 13.20
Sept: 26.70
Oct: 32.76
Nov:10.68
Dec: 4.50</t>
        </r>
      </text>
    </comment>
    <comment ref="D123" authorId="0">
      <text>
        <r>
          <rPr>
            <b/>
            <sz val="8"/>
            <rFont val="Tahoma"/>
            <family val="0"/>
          </rPr>
          <t xml:space="preserve">Copy Paper: 8.24
Expense Reports: 3.82
File folders: 19.55
Organizers: 2.36
Paper and Paper Clips: 9.04
Paper and Desk Calendar: 14.21
Tape and Foam Board: 7.65
Foam Board: 2.28
Post-Its: 14.31
Pens: 4.99
Pens, Scissors, Paper: 12.26
</t>
        </r>
      </text>
    </comment>
    <comment ref="D100" authorId="0">
      <text>
        <r>
          <rPr>
            <b/>
            <sz val="8"/>
            <rFont val="Tahoma"/>
            <family val="0"/>
          </rPr>
          <t>Petition Posters: 5.11
Voting Poster: 6.35
Sept. copies: 27.78</t>
        </r>
      </text>
    </comment>
    <comment ref="D97" authorId="0">
      <text>
        <r>
          <rPr>
            <sz val="8"/>
            <rFont val="Tahoma"/>
            <family val="0"/>
          </rPr>
          <t xml:space="preserve">Meals: 218.56 &amp; 31.50
Sno-cones: 37.75
Early Returners- 1090.00
</t>
        </r>
      </text>
    </comment>
    <comment ref="D96" authorId="0">
      <text>
        <r>
          <rPr>
            <sz val="8"/>
            <rFont val="Tahoma"/>
            <family val="0"/>
          </rPr>
          <t xml:space="preserve">MBTI test: 92.00
Food and Supplies: 207.48
Travel: 85.49
Meals: 105.53
Retreat Center- 500
</t>
        </r>
      </text>
    </comment>
    <comment ref="D73" authorId="0">
      <text>
        <r>
          <rPr>
            <b/>
            <sz val="8"/>
            <rFont val="Tahoma"/>
            <family val="0"/>
          </rPr>
          <t xml:space="preserve">Secretary Poster: 21.42
2 Senate Minute Posters: 9.00
Oct Copies: 33.00
</t>
        </r>
      </text>
    </comment>
    <comment ref="D71" authorId="0">
      <text>
        <r>
          <rPr>
            <sz val="8"/>
            <rFont val="Tahoma"/>
            <family val="0"/>
          </rPr>
          <t xml:space="preserve">Invitations: 162.10
Meal: 235.00
Doorprizes: 500.00
Poster: 4.50
Name Badges: 30.77
</t>
        </r>
      </text>
    </comment>
    <comment ref="D36" authorId="0">
      <text>
        <r>
          <rPr>
            <b/>
            <sz val="8"/>
            <rFont val="Tahoma"/>
            <family val="0"/>
          </rPr>
          <t>Chris Dothage Service: 93.63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Sept Copies: 12.12
Oct Copies: 5.28
</t>
        </r>
      </text>
    </comment>
    <comment ref="C81" authorId="0">
      <text>
        <r>
          <rPr>
            <b/>
            <sz val="8"/>
            <rFont val="Tahoma"/>
            <family val="0"/>
          </rPr>
          <t>Survey Incentives Arabic Lang Class: 50.00</t>
        </r>
      </text>
    </comment>
    <comment ref="C43" authorId="0">
      <text>
        <r>
          <rPr>
            <b/>
            <sz val="8"/>
            <rFont val="Tahoma"/>
            <family val="0"/>
          </rPr>
          <t xml:space="preserve">AIDs Awareness Speaker: $300.00
AIDS Awareness Publicity: $150.00
Diversity Retreat: 100.00
</t>
        </r>
      </text>
    </comment>
    <comment ref="D86" authorId="0">
      <text>
        <r>
          <rPr>
            <b/>
            <sz val="8"/>
            <rFont val="Tahoma"/>
            <family val="0"/>
          </rPr>
          <t xml:space="preserve">Refreshments: 31.09
</t>
        </r>
      </text>
    </comment>
    <comment ref="D81" authorId="0">
      <text>
        <r>
          <rPr>
            <b/>
            <sz val="8"/>
            <rFont val="Tahoma"/>
            <family val="0"/>
          </rPr>
          <t>Arabic Survey Incentives x2: 50.00</t>
        </r>
      </text>
    </comment>
    <comment ref="D43" authorId="0">
      <text>
        <r>
          <rPr>
            <sz val="8"/>
            <rFont val="Tahoma"/>
            <family val="0"/>
          </rPr>
          <t xml:space="preserve">AIDs Posters: $33.00
AIDs Speaker Lodging: 157.01
AIDs Ribbons: 90.27
Diversity Retreat Lunch: 62.56
</t>
        </r>
      </text>
    </comment>
    <comment ref="D45" authorId="0">
      <text>
        <r>
          <rPr>
            <b/>
            <sz val="8"/>
            <rFont val="Tahoma"/>
            <family val="0"/>
          </rPr>
          <t xml:space="preserve">MLK Day Flutist- $1500.00
Nov Copies: 1.50
</t>
        </r>
      </text>
    </comment>
    <comment ref="D30" authorId="0">
      <text>
        <r>
          <rPr>
            <sz val="8"/>
            <rFont val="Tahoma"/>
            <family val="0"/>
          </rPr>
          <t xml:space="preserve">Binders and Foam Board: 32.16
Banner: 15.68
Banner: 26.04
Nomination Posters: 111.72
Poster and Buttons: 10.50
RSVP Cards: 41.85
RSVP Envelopes: 14.11
Invites and Envelopes: 130.90
</t>
        </r>
      </text>
    </comment>
    <comment ref="D28" authorId="0">
      <text>
        <r>
          <rPr>
            <sz val="8"/>
            <rFont val="Tahoma"/>
            <family val="0"/>
          </rPr>
          <t xml:space="preserve">Plaque for Winner: 68.45
</t>
        </r>
      </text>
    </comment>
    <comment ref="D58" authorId="0">
      <text>
        <r>
          <rPr>
            <sz val="8"/>
            <rFont val="Tahoma"/>
            <family val="0"/>
          </rPr>
          <t xml:space="preserve">Nov Copies: 4.50
</t>
        </r>
      </text>
    </comment>
    <comment ref="D19" authorId="0">
      <text>
        <r>
          <rPr>
            <sz val="8"/>
            <rFont val="Tahoma"/>
            <family val="0"/>
          </rPr>
          <t xml:space="preserve">Nov Copies: 34.20
Oct Copies: 36.00
</t>
        </r>
      </text>
    </comment>
    <comment ref="D77" authorId="0">
      <text>
        <r>
          <rPr>
            <b/>
            <sz val="8"/>
            <rFont val="Tahoma"/>
            <family val="0"/>
          </rPr>
          <t xml:space="preserve">Oct Copies: 4.32
</t>
        </r>
      </text>
    </comment>
    <comment ref="D91" authorId="0">
      <text>
        <r>
          <rPr>
            <b/>
            <sz val="8"/>
            <rFont val="Tahoma"/>
            <family val="0"/>
          </rPr>
          <t>Lobbyist Trip to DC: 102.51</t>
        </r>
      </text>
    </comment>
    <comment ref="D90" authorId="0">
      <text>
        <r>
          <rPr>
            <sz val="8"/>
            <rFont val="Tahoma"/>
            <family val="0"/>
          </rPr>
          <t xml:space="preserve">Trip to Deliver BOG Resolution: 114.43
</t>
        </r>
      </text>
    </comment>
    <comment ref="D98" authorId="0">
      <text>
        <r>
          <rPr>
            <sz val="8"/>
            <rFont val="Tahoma"/>
            <family val="0"/>
          </rPr>
          <t xml:space="preserve">Pizza Lunch: 80.36
</t>
        </r>
      </text>
    </comment>
    <comment ref="D89" authorId="0">
      <text>
        <r>
          <rPr>
            <b/>
            <sz val="8"/>
            <rFont val="Tahoma"/>
            <family val="0"/>
          </rPr>
          <t xml:space="preserve">Buttons: 9.00
Poster: 94.14
</t>
        </r>
      </text>
    </comment>
    <comment ref="D79" authorId="0">
      <text>
        <r>
          <rPr>
            <b/>
            <sz val="8"/>
            <rFont val="Tahoma"/>
            <family val="0"/>
          </rPr>
          <t>Banner Rope: 2.00</t>
        </r>
      </text>
    </comment>
    <comment ref="D68" authorId="0">
      <text>
        <r>
          <rPr>
            <sz val="8"/>
            <rFont val="Tahoma"/>
            <family val="0"/>
          </rPr>
          <t xml:space="preserve">Printing March: 402.98
</t>
        </r>
      </text>
    </comment>
    <comment ref="D88" authorId="0">
      <text>
        <r>
          <rPr>
            <sz val="8"/>
            <rFont val="Tahoma"/>
            <family val="0"/>
          </rPr>
          <t xml:space="preserve">Renter's Rights: 22.76
</t>
        </r>
      </text>
    </comment>
    <comment ref="D29" authorId="0">
      <text>
        <r>
          <rPr>
            <sz val="8"/>
            <rFont val="Tahoma"/>
            <family val="0"/>
          </rPr>
          <t xml:space="preserve">Refreshments: 36.31
Flowers: 41.00
Misc: 4.00
</t>
        </r>
      </text>
    </comment>
  </commentList>
</comments>
</file>

<file path=xl/sharedStrings.xml><?xml version="1.0" encoding="utf-8"?>
<sst xmlns="http://schemas.openxmlformats.org/spreadsheetml/2006/main" count="284" uniqueCount="181">
  <si>
    <t xml:space="preserve">Moved </t>
  </si>
  <si>
    <t>Spent</t>
  </si>
  <si>
    <t>Budgeted</t>
  </si>
  <si>
    <t>Committees</t>
  </si>
  <si>
    <t>Student Affairs</t>
  </si>
  <si>
    <t>Copies</t>
  </si>
  <si>
    <t>Educator of the Year</t>
  </si>
  <si>
    <t>Technology</t>
  </si>
  <si>
    <t>Posters/Refreshments</t>
  </si>
  <si>
    <t>Academic Affairs</t>
  </si>
  <si>
    <t>External Affairs</t>
  </si>
  <si>
    <t>Fall Retreat</t>
  </si>
  <si>
    <t>Truman Week</t>
  </si>
  <si>
    <t>Special Events</t>
  </si>
  <si>
    <t>Total</t>
  </si>
  <si>
    <t>Basic Phone</t>
  </si>
  <si>
    <t>Campus Diversity (subcommittee)</t>
  </si>
  <si>
    <t>Campus Environment (subcommittee)</t>
  </si>
  <si>
    <t>Earthweek</t>
  </si>
  <si>
    <t>Miscellaneous</t>
  </si>
  <si>
    <t>Other Expenses</t>
  </si>
  <si>
    <t>Postage</t>
  </si>
  <si>
    <t>Long distance Phone</t>
  </si>
  <si>
    <t>Moved</t>
  </si>
  <si>
    <t>Spring Retreat</t>
  </si>
  <si>
    <t>Communications Director</t>
  </si>
  <si>
    <t>Senate Newsletter</t>
  </si>
  <si>
    <t>Vision Outreach Dinner</t>
  </si>
  <si>
    <t>Supplies</t>
  </si>
  <si>
    <t>Truman State University Foundation Account Balance (current as of 06/04)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</si>
  <si>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</si>
  <si>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</si>
  <si>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</si>
  <si>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</si>
  <si>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</si>
  <si>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</si>
  <si>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</si>
  <si>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</si>
  <si>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</si>
  <si>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</si>
  <si>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</si>
  <si>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</si>
  <si>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Available Funds</t>
  </si>
  <si>
    <t>Yearbook Picture</t>
  </si>
  <si>
    <t>Total Funds Budgeted</t>
  </si>
  <si>
    <t>Nametags</t>
  </si>
  <si>
    <t>Posters</t>
  </si>
  <si>
    <t>Prepared by Cory Kessler</t>
  </si>
  <si>
    <t>Fall Elections</t>
  </si>
  <si>
    <t>Scholarship Committees</t>
  </si>
  <si>
    <t>Adair County Residents</t>
  </si>
  <si>
    <t>Leadership</t>
  </si>
  <si>
    <t xml:space="preserve">Misc./ Copies </t>
  </si>
  <si>
    <t>Diversity Week</t>
  </si>
  <si>
    <t>Posters/Fliers/Copies</t>
  </si>
  <si>
    <t>Spring Elections</t>
  </si>
  <si>
    <t>Total Funds Spent</t>
  </si>
  <si>
    <t>Student President's Conference</t>
  </si>
  <si>
    <t>Total Funds Unbudget</t>
  </si>
  <si>
    <t>Total Available Funds</t>
  </si>
  <si>
    <t>Total Remaining Funds</t>
  </si>
  <si>
    <t>Last Years Recipient</t>
  </si>
  <si>
    <t xml:space="preserve">   Total Funds Requested</t>
  </si>
  <si>
    <t xml:space="preserve">   Total Funds </t>
  </si>
  <si>
    <t xml:space="preserve">   Total Funds</t>
  </si>
  <si>
    <r>
      <t xml:space="preserve">   </t>
    </r>
    <r>
      <rPr>
        <b/>
        <sz val="10"/>
        <rFont val="Arial"/>
        <family val="2"/>
      </rPr>
      <t>Executive Staff</t>
    </r>
  </si>
  <si>
    <t xml:space="preserve">   Executive Staff</t>
  </si>
  <si>
    <t>Rental Housing Guides</t>
  </si>
  <si>
    <t>Requisitions</t>
  </si>
  <si>
    <t>Req #</t>
  </si>
  <si>
    <t>Date</t>
  </si>
  <si>
    <t>Vendor</t>
  </si>
  <si>
    <t>Amount</t>
  </si>
  <si>
    <t>Reason</t>
  </si>
  <si>
    <t>Account #</t>
  </si>
  <si>
    <t>Status</t>
  </si>
  <si>
    <t>Sent to BO</t>
  </si>
  <si>
    <t>PO received</t>
  </si>
  <si>
    <t>Goods Received</t>
  </si>
  <si>
    <t>Receiving Report Sent</t>
  </si>
  <si>
    <t>Abbie Smith</t>
  </si>
  <si>
    <t>Leadership Scholarship</t>
  </si>
  <si>
    <t>x</t>
  </si>
  <si>
    <t>Justine Finney-Guyer</t>
  </si>
  <si>
    <t>Pro-Tech</t>
  </si>
  <si>
    <t>engraving for gavels</t>
  </si>
  <si>
    <t>Sodexho</t>
  </si>
  <si>
    <t>conduct code refresh</t>
  </si>
  <si>
    <t>Walmart</t>
  </si>
  <si>
    <t>diversity university supplies</t>
  </si>
  <si>
    <t>diversity university lunch</t>
  </si>
  <si>
    <t>Hillel</t>
  </si>
  <si>
    <t xml:space="preserve">reading primers </t>
  </si>
  <si>
    <t>Silviya Valkova</t>
  </si>
  <si>
    <t>ramadan bracelets</t>
  </si>
  <si>
    <t>Kirksville Daily Express</t>
  </si>
  <si>
    <t>ad for housing guide landlords</t>
  </si>
  <si>
    <t>Advancement Office</t>
  </si>
  <si>
    <t>alumni labels</t>
  </si>
  <si>
    <t>Mindy Maness</t>
  </si>
  <si>
    <t>postage for alumni mailing</t>
  </si>
  <si>
    <t>refreshments for alumni reception</t>
  </si>
  <si>
    <t>meals for SGA conference</t>
  </si>
  <si>
    <t>Rodney Gray</t>
  </si>
  <si>
    <t>honorarium for speaking at SGA conference</t>
  </si>
  <si>
    <t>ITS/Tech committee dinner</t>
  </si>
  <si>
    <t>gift card incentive for leadership survey</t>
  </si>
  <si>
    <t>gift card incentive for study abroad survey</t>
  </si>
  <si>
    <t>advising dessert buffet</t>
  </si>
  <si>
    <t>Mark Kirtland</t>
  </si>
  <si>
    <t>senate retreat supplies from walmart</t>
  </si>
  <si>
    <t>dinner buffet for senate retreat</t>
  </si>
  <si>
    <t>bonus bucks for mark's truman week</t>
  </si>
  <si>
    <t>papa john's for recruitment meeting</t>
  </si>
  <si>
    <t>security cable for laptop</t>
  </si>
  <si>
    <t>plaque engraving for last years EoY</t>
  </si>
  <si>
    <t>was not charged by pro-tech</t>
  </si>
  <si>
    <t>Foundation</t>
  </si>
  <si>
    <t>freshmen scholarship recipients</t>
  </si>
  <si>
    <t>only used $500.00 and was paid through financial aid not foundation</t>
  </si>
  <si>
    <t>Chelsea Schinnour</t>
  </si>
  <si>
    <t>snacks for scholarship selection committee</t>
  </si>
  <si>
    <t xml:space="preserve">refreshments for schol presentation </t>
  </si>
  <si>
    <t>For Counsel</t>
  </si>
  <si>
    <t>gavels for laura and mark</t>
  </si>
  <si>
    <t>actually spent 150.95</t>
  </si>
  <si>
    <t>Purchasing</t>
  </si>
  <si>
    <t>magnetic senator nametags</t>
  </si>
  <si>
    <t>38.40 reimbursed by senators</t>
  </si>
  <si>
    <t>Pens-R-Us</t>
  </si>
  <si>
    <t>senate ink pens for recruitment</t>
  </si>
  <si>
    <t>actually spent 450.34</t>
  </si>
  <si>
    <t>gift card incentive for vision survey</t>
  </si>
  <si>
    <t>refreshments for vision forum</t>
  </si>
  <si>
    <t>Banquet</t>
  </si>
  <si>
    <t>Plaque Unveiling</t>
  </si>
  <si>
    <t xml:space="preserve">Publicity and Misc. </t>
  </si>
  <si>
    <t>Student Senate Budget 2006-2007</t>
  </si>
  <si>
    <t xml:space="preserve">   Suzanne Russell</t>
  </si>
  <si>
    <t xml:space="preserve">   Nick Mann</t>
  </si>
  <si>
    <t xml:space="preserve">   Linda Schulte</t>
  </si>
  <si>
    <t>Homecoming Alumni Reception</t>
  </si>
  <si>
    <t>Off-Campus Forum</t>
  </si>
  <si>
    <t xml:space="preserve">Jefferson City Trips </t>
  </si>
  <si>
    <t>Misc.</t>
  </si>
  <si>
    <t>Contest Prizes</t>
  </si>
  <si>
    <t>Publicity Campaign</t>
  </si>
  <si>
    <t>Misc</t>
  </si>
  <si>
    <t>Events</t>
  </si>
  <si>
    <t>Study Abroad Info Session</t>
  </si>
  <si>
    <t>Constitutional Review</t>
  </si>
  <si>
    <t>SOCC</t>
  </si>
  <si>
    <t xml:space="preserve">   Emily Meyer</t>
  </si>
  <si>
    <t>Index</t>
  </si>
  <si>
    <t>Senate Goodies</t>
  </si>
  <si>
    <t>Presentation Refreshments</t>
  </si>
  <si>
    <t xml:space="preserve">   Nadia Mozaffar</t>
  </si>
  <si>
    <t>Legislative Director</t>
  </si>
  <si>
    <t>Collegetown</t>
  </si>
  <si>
    <t>Student Memorial Service Refreshments</t>
  </si>
  <si>
    <t xml:space="preserve">   T-Shirt Reimbursement</t>
  </si>
  <si>
    <t>Printer Toner</t>
  </si>
  <si>
    <t>Laptop Lock</t>
  </si>
  <si>
    <t>Senate Letterhead</t>
  </si>
  <si>
    <t xml:space="preserve">   Melissa Antey</t>
  </si>
  <si>
    <t xml:space="preserve"> </t>
  </si>
  <si>
    <t xml:space="preserve">   Rebecca Hadley</t>
  </si>
  <si>
    <t xml:space="preserve">   Mark Kirtland</t>
  </si>
  <si>
    <t xml:space="preserve">   Interim</t>
  </si>
  <si>
    <t xml:space="preserve">   Lina Khan</t>
  </si>
  <si>
    <t>Rollover Amount from Fiscal year 2006</t>
  </si>
  <si>
    <t>HIV Tests</t>
  </si>
  <si>
    <t xml:space="preserve">   Governance Fee Refund</t>
  </si>
  <si>
    <t>John Tagg Dinner</t>
  </si>
  <si>
    <t>Information Campaign</t>
  </si>
  <si>
    <t>Parking Appeals Posters</t>
  </si>
  <si>
    <t>Index Ads</t>
  </si>
  <si>
    <t>Storm the Capitol</t>
  </si>
  <si>
    <t>Hurricane Katrina Speaker</t>
  </si>
  <si>
    <t>Bike CO-OP Tools</t>
  </si>
  <si>
    <t>Last Updated on 03-12-07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</si>
</sst>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4" fontId="0" fillId="2" borderId="1" xfId="0" applyNumberFormat="1" applyFont="1" applyFill="1" applyBorder="1" applyAlignment="1">
      <alignment/>
    </xf>
    <xf numFmtId="44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4" fontId="2" fillId="0" borderId="1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5" fillId="0" borderId="1" xfId="0" applyNumberFormat="1" applyFont="1" applyBorder="1" applyAlignment="1">
      <alignment/>
    </xf>
    <xf numFmtId="44" fontId="6" fillId="0" borderId="1" xfId="0" applyNumberFormat="1" applyFont="1" applyBorder="1" applyAlignment="1">
      <alignment/>
    </xf>
    <xf numFmtId="44" fontId="0" fillId="2" borderId="1" xfId="0" applyNumberFormat="1" applyFill="1" applyBorder="1" applyAlignment="1">
      <alignment/>
    </xf>
    <xf numFmtId="0" fontId="7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44" fontId="0" fillId="3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1">
      <selection activeCell="E146" sqref="E146"/>
    </sheetView>
  </sheetViews>
  <sheetFormatPr defaultColWidth="9.140625" defaultRowHeight="12.75"/>
  <cols>
    <col min="1" max="1" width="32.7109375" style="1" bestFit="1" customWidth="1"/>
    <col min="2" max="2" width="36.140625" style="1" bestFit="1" customWidth="1"/>
    <col min="3" max="5" width="11.28125" style="1" bestFit="1" customWidth="1"/>
    <col min="6" max="16384" width="9.140625" style="1" customWidth="1"/>
  </cols>
  <sheetData>
    <row r="1" spans="1:5" ht="15.75">
      <c r="A1" s="5" t="s">
        <v>137</v>
      </c>
      <c r="B1" s="6"/>
      <c r="C1" s="6"/>
      <c r="D1" s="6"/>
      <c r="E1" s="6"/>
    </row>
    <row r="2" spans="1:5" ht="15.75">
      <c r="A2" s="5" t="s">
        <v>47</v>
      </c>
      <c r="B2" s="6"/>
      <c r="C2" s="6"/>
      <c r="D2" s="6"/>
      <c r="E2" s="6"/>
    </row>
    <row r="3" spans="1:5" ht="15.75">
      <c r="A3" s="29" t="s">
        <v>180</v>
      </c>
      <c r="B3" s="30"/>
      <c r="C3" s="30"/>
      <c r="D3" s="30"/>
      <c r="E3" s="30"/>
    </row>
    <row r="4" spans="1:5" ht="12.75">
      <c r="A4" s="7" t="s">
        <v>165</v>
      </c>
      <c r="B4" s="8">
        <v>22450</v>
      </c>
      <c r="C4" s="28"/>
      <c r="D4" s="28"/>
      <c r="E4" s="28"/>
    </row>
    <row r="5" spans="1:5" ht="15">
      <c r="A5" s="7" t="s">
        <v>170</v>
      </c>
      <c r="B5" s="10">
        <v>11981.28</v>
      </c>
      <c r="C5" s="28"/>
      <c r="D5" s="28"/>
      <c r="E5" s="28"/>
    </row>
    <row r="6" spans="1:5" ht="12.75">
      <c r="A6" s="7" t="s">
        <v>42</v>
      </c>
      <c r="B6" s="8">
        <f>B4+B5</f>
        <v>34431.28</v>
      </c>
      <c r="C6" s="9"/>
      <c r="D6" s="9"/>
      <c r="E6" s="9"/>
    </row>
    <row r="7" spans="1:5" ht="15.75">
      <c r="A7" s="11"/>
      <c r="B7" s="9"/>
      <c r="C7" s="9"/>
      <c r="D7" s="9"/>
      <c r="E7" s="9"/>
    </row>
    <row r="8" spans="1:5" ht="15.75">
      <c r="A8" s="11"/>
      <c r="B8" s="9"/>
      <c r="C8" s="9"/>
      <c r="D8" s="9"/>
      <c r="E8" s="9"/>
    </row>
    <row r="9" spans="1:5" ht="15.75">
      <c r="A9" s="11"/>
      <c r="B9" s="9"/>
      <c r="C9" s="9"/>
      <c r="D9" s="9"/>
      <c r="E9" s="9"/>
    </row>
    <row r="10" spans="1:5" ht="15.75">
      <c r="A10" s="11"/>
      <c r="B10" s="9"/>
      <c r="C10" s="9"/>
      <c r="D10" s="9"/>
      <c r="E10" s="9"/>
    </row>
    <row r="11" spans="1:5" ht="15.75">
      <c r="A11" s="11"/>
      <c r="B11" s="9"/>
      <c r="C11" s="9"/>
      <c r="D11" s="9"/>
      <c r="E11" s="9"/>
    </row>
    <row r="12" ht="12.75"/>
    <row r="13" spans="3:5" ht="12.75">
      <c r="C13" s="12" t="s">
        <v>0</v>
      </c>
      <c r="D13" s="12" t="s">
        <v>1</v>
      </c>
      <c r="E13" s="12" t="s">
        <v>2</v>
      </c>
    </row>
    <row r="14" spans="1:5" ht="12.75">
      <c r="A14" s="12" t="s">
        <v>3</v>
      </c>
      <c r="B14" s="13"/>
      <c r="C14" s="14"/>
      <c r="D14" s="14"/>
      <c r="E14" s="14"/>
    </row>
    <row r="15" spans="1:5" ht="12.75">
      <c r="A15" s="13" t="s">
        <v>49</v>
      </c>
      <c r="B15" s="13"/>
      <c r="C15" s="14"/>
      <c r="D15" s="14"/>
      <c r="E15" s="14"/>
    </row>
    <row r="16" spans="1:5" ht="12.75">
      <c r="A16" s="16" t="s">
        <v>166</v>
      </c>
      <c r="B16" s="13" t="s">
        <v>50</v>
      </c>
      <c r="C16" s="17"/>
      <c r="D16" s="17"/>
      <c r="E16" s="17">
        <v>1000</v>
      </c>
    </row>
    <row r="17" spans="1:5" ht="12.75">
      <c r="A17" s="25"/>
      <c r="B17" s="26" t="s">
        <v>51</v>
      </c>
      <c r="C17" s="27">
        <v>1000</v>
      </c>
      <c r="D17" s="27">
        <v>1000</v>
      </c>
      <c r="E17" s="27">
        <v>1000</v>
      </c>
    </row>
    <row r="18" spans="1:5" ht="12.75">
      <c r="A18" s="25"/>
      <c r="B18" s="26" t="s">
        <v>155</v>
      </c>
      <c r="C18" s="27">
        <v>50</v>
      </c>
      <c r="D18" s="27">
        <f>42</f>
        <v>42</v>
      </c>
      <c r="E18" s="27">
        <v>50</v>
      </c>
    </row>
    <row r="19" spans="1:5" ht="15">
      <c r="A19" s="25"/>
      <c r="B19" s="13" t="s">
        <v>52</v>
      </c>
      <c r="C19" s="17"/>
      <c r="D19" s="17">
        <f>34.2+36</f>
        <v>70.2</v>
      </c>
      <c r="E19" s="18">
        <v>100</v>
      </c>
    </row>
    <row r="20" spans="1:5" ht="12.75">
      <c r="A20" s="13" t="s">
        <v>64</v>
      </c>
      <c r="B20" s="14">
        <f>SUM(E16:E19)</f>
        <v>2150</v>
      </c>
      <c r="C20" s="17"/>
      <c r="D20" s="17"/>
      <c r="E20" s="17"/>
    </row>
    <row r="21" spans="1:5" ht="12.75">
      <c r="A21" s="25"/>
      <c r="B21" s="13"/>
      <c r="C21" s="17"/>
      <c r="D21" s="17"/>
      <c r="E21" s="17"/>
    </row>
    <row r="22" spans="1:5" ht="12.75">
      <c r="A22" s="13" t="s">
        <v>150</v>
      </c>
      <c r="B22" s="13"/>
      <c r="C22" s="17"/>
      <c r="D22" s="17"/>
      <c r="E22" s="17"/>
    </row>
    <row r="23" spans="1:5" ht="12.75">
      <c r="A23" s="16" t="s">
        <v>167</v>
      </c>
      <c r="B23" s="13" t="s">
        <v>174</v>
      </c>
      <c r="C23" s="17">
        <v>25</v>
      </c>
      <c r="D23" s="17"/>
      <c r="E23" s="17"/>
    </row>
    <row r="24" spans="1:5" ht="15">
      <c r="A24" s="16"/>
      <c r="B24" s="13" t="s">
        <v>5</v>
      </c>
      <c r="C24" s="17"/>
      <c r="D24" s="17">
        <f>12.12+5.28</f>
        <v>17.4</v>
      </c>
      <c r="E24" s="18">
        <v>125</v>
      </c>
    </row>
    <row r="25" spans="1:5" ht="12.75">
      <c r="A25" s="13" t="s">
        <v>64</v>
      </c>
      <c r="B25" s="14">
        <f>SUM(SUM(E24))</f>
        <v>125</v>
      </c>
      <c r="C25" s="17"/>
      <c r="D25" s="17"/>
      <c r="E25" s="17"/>
    </row>
    <row r="26" spans="1:5" ht="12.75">
      <c r="A26" s="25"/>
      <c r="B26" s="13"/>
      <c r="C26" s="17"/>
      <c r="D26" s="17"/>
      <c r="E26" s="17"/>
    </row>
    <row r="27" spans="1:5" ht="12.75">
      <c r="A27" s="13" t="s">
        <v>6</v>
      </c>
      <c r="B27" s="13"/>
      <c r="C27" s="17"/>
      <c r="D27" s="17"/>
      <c r="E27" s="17"/>
    </row>
    <row r="28" spans="1:5" ht="12.75">
      <c r="A28" s="16" t="s">
        <v>166</v>
      </c>
      <c r="B28" s="13" t="s">
        <v>134</v>
      </c>
      <c r="C28" s="17">
        <v>2200</v>
      </c>
      <c r="D28" s="17">
        <f>68.45</f>
        <v>68.45</v>
      </c>
      <c r="E28" s="17">
        <v>2200</v>
      </c>
    </row>
    <row r="29" spans="1:5" ht="12.75">
      <c r="A29" s="13"/>
      <c r="B29" s="13" t="s">
        <v>135</v>
      </c>
      <c r="C29" s="17">
        <v>200</v>
      </c>
      <c r="D29" s="17">
        <f>4+36.31+41</f>
        <v>81.31</v>
      </c>
      <c r="E29" s="17">
        <v>200</v>
      </c>
    </row>
    <row r="30" spans="1:5" ht="12.75">
      <c r="A30" s="13"/>
      <c r="B30" s="13" t="s">
        <v>136</v>
      </c>
      <c r="C30" s="17">
        <v>1200</v>
      </c>
      <c r="D30" s="17">
        <f>32.16+26.04+15.68+111.72+10.5+130.9+14.11+41.85</f>
        <v>382.96000000000004</v>
      </c>
      <c r="E30" s="17">
        <v>1200</v>
      </c>
    </row>
    <row r="31" spans="1:5" ht="15">
      <c r="A31" s="13"/>
      <c r="B31" s="13" t="s">
        <v>61</v>
      </c>
      <c r="C31" s="17">
        <v>500</v>
      </c>
      <c r="D31" s="17">
        <v>500</v>
      </c>
      <c r="E31" s="18">
        <v>500</v>
      </c>
    </row>
    <row r="32" spans="1:5" ht="12.75">
      <c r="A32" s="13" t="s">
        <v>64</v>
      </c>
      <c r="B32" s="14">
        <f>SUM(E28:E31)</f>
        <v>4100</v>
      </c>
      <c r="C32" s="17"/>
      <c r="D32" s="17"/>
      <c r="E32" s="17"/>
    </row>
    <row r="33" spans="1:5" ht="12.75">
      <c r="A33" s="13"/>
      <c r="B33" s="13"/>
      <c r="C33" s="17"/>
      <c r="D33" s="17"/>
      <c r="E33" s="17"/>
    </row>
    <row r="34" spans="1:5" ht="12.75">
      <c r="A34" s="13" t="s">
        <v>4</v>
      </c>
      <c r="B34" s="13"/>
      <c r="C34" s="17"/>
      <c r="D34" s="17"/>
      <c r="E34" s="17"/>
    </row>
    <row r="35" spans="1:5" ht="12.75">
      <c r="A35" s="16" t="s">
        <v>164</v>
      </c>
      <c r="B35" s="13" t="s">
        <v>5</v>
      </c>
      <c r="C35" s="17"/>
      <c r="D35" s="17"/>
      <c r="E35" s="17">
        <v>120</v>
      </c>
    </row>
    <row r="36" spans="1:5" ht="12.75">
      <c r="A36" s="16"/>
      <c r="B36" s="26" t="s">
        <v>159</v>
      </c>
      <c r="C36" s="27">
        <v>150</v>
      </c>
      <c r="D36" s="27">
        <f>93.63</f>
        <v>93.63</v>
      </c>
      <c r="E36" s="27">
        <v>0</v>
      </c>
    </row>
    <row r="37" spans="1:5" ht="12.75">
      <c r="A37" s="13"/>
      <c r="B37" s="13" t="s">
        <v>13</v>
      </c>
      <c r="C37" s="17">
        <f>25+30</f>
        <v>55</v>
      </c>
      <c r="D37" s="17"/>
      <c r="E37" s="17">
        <v>200</v>
      </c>
    </row>
    <row r="38" spans="1:5" ht="12.75">
      <c r="A38" s="13"/>
      <c r="B38" s="26" t="s">
        <v>178</v>
      </c>
      <c r="C38" s="27">
        <v>300</v>
      </c>
      <c r="D38" s="27">
        <v>300</v>
      </c>
      <c r="E38" s="27">
        <v>0</v>
      </c>
    </row>
    <row r="39" spans="1:5" ht="12.75">
      <c r="A39" s="13"/>
      <c r="B39" s="26" t="s">
        <v>171</v>
      </c>
      <c r="C39" s="27">
        <v>200</v>
      </c>
      <c r="D39" s="27">
        <v>200</v>
      </c>
      <c r="E39" s="27">
        <v>0</v>
      </c>
    </row>
    <row r="40" spans="1:5" ht="12.75">
      <c r="A40" s="13"/>
      <c r="B40" s="13"/>
      <c r="C40" s="17"/>
      <c r="D40" s="17"/>
      <c r="E40" s="17"/>
    </row>
    <row r="41" spans="1:5" ht="12.75">
      <c r="A41" s="13" t="s">
        <v>16</v>
      </c>
      <c r="B41" s="13"/>
      <c r="C41" s="17"/>
      <c r="D41" s="17"/>
      <c r="E41" s="17"/>
    </row>
    <row r="42" spans="1:5" ht="12.75">
      <c r="A42" s="16" t="s">
        <v>156</v>
      </c>
      <c r="B42" s="13" t="s">
        <v>53</v>
      </c>
      <c r="C42" s="17">
        <f>630+71</f>
        <v>701</v>
      </c>
      <c r="D42" s="17"/>
      <c r="E42" s="17">
        <v>800</v>
      </c>
    </row>
    <row r="43" spans="1:5" ht="12.75">
      <c r="A43" s="13"/>
      <c r="B43" s="13" t="s">
        <v>148</v>
      </c>
      <c r="C43" s="17">
        <f>300+150+100</f>
        <v>550</v>
      </c>
      <c r="D43" s="17">
        <f>33+157.01+90.27+62.56</f>
        <v>342.84</v>
      </c>
      <c r="E43" s="17">
        <v>800</v>
      </c>
    </row>
    <row r="44" spans="1:5" ht="12.75">
      <c r="A44" s="13"/>
      <c r="B44" s="13" t="s">
        <v>158</v>
      </c>
      <c r="C44" s="17">
        <v>600</v>
      </c>
      <c r="D44" s="17"/>
      <c r="E44" s="17">
        <v>0</v>
      </c>
    </row>
    <row r="45" spans="1:5" ht="12.75">
      <c r="A45" s="13"/>
      <c r="B45" s="13" t="s">
        <v>144</v>
      </c>
      <c r="C45" s="17">
        <v>1500</v>
      </c>
      <c r="D45" s="17">
        <f>1500+1.5</f>
        <v>1501.5</v>
      </c>
      <c r="E45" s="17">
        <v>200</v>
      </c>
    </row>
    <row r="46" spans="1:5" ht="12.75">
      <c r="A46" s="13"/>
      <c r="B46" s="13"/>
      <c r="C46" s="17"/>
      <c r="D46" s="17"/>
      <c r="E46" s="17"/>
    </row>
    <row r="47" spans="1:5" ht="12.75">
      <c r="A47" s="13" t="s">
        <v>17</v>
      </c>
      <c r="B47" s="13"/>
      <c r="C47" s="17"/>
      <c r="D47" s="17"/>
      <c r="E47" s="17"/>
    </row>
    <row r="48" spans="1:5" ht="12.75">
      <c r="A48" s="16" t="s">
        <v>138</v>
      </c>
      <c r="B48" s="13" t="s">
        <v>18</v>
      </c>
      <c r="C48" s="17">
        <f>941.75</f>
        <v>941.75</v>
      </c>
      <c r="D48" s="17"/>
      <c r="E48" s="17">
        <v>2000</v>
      </c>
    </row>
    <row r="49" spans="1:5" ht="12.75">
      <c r="A49" s="13"/>
      <c r="B49" s="13" t="s">
        <v>145</v>
      </c>
      <c r="C49" s="17"/>
      <c r="D49" s="17"/>
      <c r="E49" s="17">
        <v>250</v>
      </c>
    </row>
    <row r="50" spans="1:5" ht="12.75">
      <c r="A50" s="13"/>
      <c r="B50" s="13" t="s">
        <v>146</v>
      </c>
      <c r="C50" s="17"/>
      <c r="D50" s="17"/>
      <c r="E50" s="17">
        <v>500</v>
      </c>
    </row>
    <row r="51" spans="1:5" ht="12.75">
      <c r="A51" s="13"/>
      <c r="B51" s="13" t="s">
        <v>179</v>
      </c>
      <c r="C51" s="17">
        <v>1710</v>
      </c>
      <c r="D51" s="17"/>
      <c r="E51" s="17">
        <v>0</v>
      </c>
    </row>
    <row r="52" spans="1:5" ht="15">
      <c r="A52" s="13"/>
      <c r="B52" s="13" t="s">
        <v>147</v>
      </c>
      <c r="C52" s="17">
        <v>31</v>
      </c>
      <c r="D52" s="17">
        <v>31</v>
      </c>
      <c r="E52" s="18">
        <v>100</v>
      </c>
    </row>
    <row r="53" spans="1:5" ht="12.75">
      <c r="A53" s="13" t="s">
        <v>64</v>
      </c>
      <c r="B53" s="14">
        <f>SUM(E35:E52)</f>
        <v>4970</v>
      </c>
      <c r="C53" s="17"/>
      <c r="D53" s="17"/>
      <c r="E53" s="17"/>
    </row>
    <row r="54" spans="1:5" ht="12.75">
      <c r="A54" s="13"/>
      <c r="B54" s="14"/>
      <c r="C54" s="17"/>
      <c r="D54" s="17"/>
      <c r="E54" s="17"/>
    </row>
    <row r="55" spans="1:5" ht="12.75">
      <c r="A55" s="13" t="s">
        <v>151</v>
      </c>
      <c r="B55" s="14"/>
      <c r="C55" s="17"/>
      <c r="D55" s="17"/>
      <c r="E55" s="17"/>
    </row>
    <row r="56" spans="1:5" ht="12.75">
      <c r="A56" s="16" t="s">
        <v>152</v>
      </c>
      <c r="B56" s="27" t="s">
        <v>153</v>
      </c>
      <c r="C56" s="27">
        <v>95</v>
      </c>
      <c r="D56" s="27">
        <v>75</v>
      </c>
      <c r="E56" s="27">
        <v>100</v>
      </c>
    </row>
    <row r="57" spans="1:5" ht="12.75">
      <c r="A57" s="13"/>
      <c r="B57" s="14" t="s">
        <v>148</v>
      </c>
      <c r="C57" s="17">
        <f>300+150</f>
        <v>450</v>
      </c>
      <c r="D57" s="17"/>
      <c r="E57" s="17">
        <v>800</v>
      </c>
    </row>
    <row r="58" spans="1:5" ht="15">
      <c r="A58" s="13"/>
      <c r="B58" s="14" t="s">
        <v>144</v>
      </c>
      <c r="C58" s="17"/>
      <c r="D58" s="17">
        <f>4.5</f>
        <v>4.5</v>
      </c>
      <c r="E58" s="18">
        <v>100</v>
      </c>
    </row>
    <row r="59" spans="1:5" ht="12.75">
      <c r="A59" s="13" t="s">
        <v>64</v>
      </c>
      <c r="B59" s="14">
        <f>SUM(E56:E58)</f>
        <v>1000</v>
      </c>
      <c r="C59" s="17"/>
      <c r="D59" s="17"/>
      <c r="E59" s="17"/>
    </row>
    <row r="60" spans="1:5" ht="12.75">
      <c r="A60" s="13"/>
      <c r="B60" s="13"/>
      <c r="C60" s="17"/>
      <c r="D60" s="17"/>
      <c r="E60" s="17"/>
    </row>
    <row r="61" spans="1:5" ht="12.75">
      <c r="A61" s="13" t="s">
        <v>7</v>
      </c>
      <c r="B61" s="13"/>
      <c r="C61" s="17"/>
      <c r="D61" s="17"/>
      <c r="E61" s="17"/>
    </row>
    <row r="62" spans="1:5" ht="12.75">
      <c r="A62" s="16" t="s">
        <v>139</v>
      </c>
      <c r="B62" s="13" t="s">
        <v>8</v>
      </c>
      <c r="C62" s="17"/>
      <c r="D62" s="17"/>
      <c r="E62" s="17">
        <v>400</v>
      </c>
    </row>
    <row r="63" spans="1:5" ht="15">
      <c r="A63" s="13"/>
      <c r="B63" s="13" t="s">
        <v>5</v>
      </c>
      <c r="C63" s="17"/>
      <c r="D63" s="17"/>
      <c r="E63" s="18">
        <v>50</v>
      </c>
    </row>
    <row r="64" spans="1:5" ht="12.75">
      <c r="A64" s="13" t="s">
        <v>64</v>
      </c>
      <c r="B64" s="14">
        <f>SUM(E62:E63)</f>
        <v>450</v>
      </c>
      <c r="C64" s="17"/>
      <c r="D64" s="17"/>
      <c r="E64" s="17"/>
    </row>
    <row r="65" spans="1:5" ht="12.75">
      <c r="A65" s="13"/>
      <c r="B65" s="13"/>
      <c r="C65" s="17"/>
      <c r="D65" s="17"/>
      <c r="E65" s="17"/>
    </row>
    <row r="66" spans="1:5" ht="12.75">
      <c r="A66" s="13" t="s">
        <v>25</v>
      </c>
      <c r="B66" s="13"/>
      <c r="C66" s="17"/>
      <c r="D66" s="17"/>
      <c r="E66" s="17"/>
    </row>
    <row r="67" spans="1:5" ht="12" customHeight="1">
      <c r="A67" s="16" t="s">
        <v>168</v>
      </c>
      <c r="B67" s="13"/>
      <c r="C67" s="17"/>
      <c r="D67" s="17"/>
      <c r="E67" s="17"/>
    </row>
    <row r="68" spans="1:5" ht="12.75">
      <c r="A68" s="13"/>
      <c r="B68" s="13" t="s">
        <v>26</v>
      </c>
      <c r="C68" s="17">
        <f>716</f>
        <v>716</v>
      </c>
      <c r="D68" s="17">
        <f>402.98</f>
        <v>402.98</v>
      </c>
      <c r="E68" s="17">
        <v>3000</v>
      </c>
    </row>
    <row r="69" spans="1:5" ht="12.75">
      <c r="A69" s="13"/>
      <c r="B69" s="13" t="s">
        <v>27</v>
      </c>
      <c r="C69" s="17">
        <v>1499</v>
      </c>
      <c r="D69" s="17"/>
      <c r="E69" s="17">
        <v>2000</v>
      </c>
    </row>
    <row r="70" spans="1:5" ht="12.75">
      <c r="A70" s="13"/>
      <c r="B70" s="13" t="s">
        <v>175</v>
      </c>
      <c r="C70" s="17">
        <v>150</v>
      </c>
      <c r="D70" s="17"/>
      <c r="E70" s="17">
        <v>150</v>
      </c>
    </row>
    <row r="71" spans="1:5" ht="12.75">
      <c r="A71" s="13"/>
      <c r="B71" s="26" t="s">
        <v>57</v>
      </c>
      <c r="C71" s="27">
        <v>1000</v>
      </c>
      <c r="D71" s="27">
        <f>85.31+65.28+9.83+1.68+235+500+4.5+30.77</f>
        <v>932.37</v>
      </c>
      <c r="E71" s="27">
        <v>1000</v>
      </c>
    </row>
    <row r="72" spans="1:5" ht="12.75">
      <c r="A72" s="13"/>
      <c r="B72" s="13" t="s">
        <v>176</v>
      </c>
      <c r="C72" s="17">
        <f>290+145</f>
        <v>435</v>
      </c>
      <c r="D72" s="17"/>
      <c r="E72" s="17">
        <v>1000</v>
      </c>
    </row>
    <row r="73" spans="1:5" ht="15">
      <c r="A73" s="13"/>
      <c r="B73" s="13" t="s">
        <v>54</v>
      </c>
      <c r="C73" s="17"/>
      <c r="D73" s="17">
        <f>21.42+9+33</f>
        <v>63.42</v>
      </c>
      <c r="E73" s="18">
        <v>200</v>
      </c>
    </row>
    <row r="74" spans="1:5" ht="12.75">
      <c r="A74" s="13" t="s">
        <v>64</v>
      </c>
      <c r="B74" s="14">
        <f>SUM(E67:E73)</f>
        <v>7350</v>
      </c>
      <c r="C74" s="17"/>
      <c r="D74" s="17"/>
      <c r="E74" s="17"/>
    </row>
    <row r="75" spans="1:5" ht="12.75">
      <c r="A75" s="13"/>
      <c r="B75" s="13"/>
      <c r="C75" s="17"/>
      <c r="D75" s="17"/>
      <c r="E75" s="17"/>
    </row>
    <row r="76" spans="1:5" ht="12.75">
      <c r="A76" s="13" t="s">
        <v>9</v>
      </c>
      <c r="B76" s="13"/>
      <c r="C76" s="17"/>
      <c r="D76" s="17"/>
      <c r="E76" s="17"/>
    </row>
    <row r="77" spans="1:5" ht="12.75">
      <c r="A77" s="16" t="s">
        <v>140</v>
      </c>
      <c r="B77" s="13" t="s">
        <v>5</v>
      </c>
      <c r="C77" s="17"/>
      <c r="D77" s="17">
        <f>4.32</f>
        <v>4.32</v>
      </c>
      <c r="E77" s="17">
        <v>100</v>
      </c>
    </row>
    <row r="78" spans="1:5" ht="12.75">
      <c r="A78" s="13"/>
      <c r="B78" s="13" t="s">
        <v>46</v>
      </c>
      <c r="C78" s="17"/>
      <c r="D78" s="17"/>
      <c r="E78" s="17">
        <v>100</v>
      </c>
    </row>
    <row r="79" spans="1:5" ht="12.75">
      <c r="A79" s="13"/>
      <c r="B79" s="13" t="s">
        <v>149</v>
      </c>
      <c r="C79" s="17"/>
      <c r="D79" s="17">
        <f>2</f>
        <v>2</v>
      </c>
      <c r="E79" s="17">
        <v>50</v>
      </c>
    </row>
    <row r="80" spans="1:5" ht="12.75">
      <c r="A80" s="13"/>
      <c r="B80" s="26" t="s">
        <v>173</v>
      </c>
      <c r="C80" s="27">
        <v>200</v>
      </c>
      <c r="D80" s="27">
        <f>153.12</f>
        <v>153.12</v>
      </c>
      <c r="E80" s="27">
        <v>0</v>
      </c>
    </row>
    <row r="81" spans="1:5" ht="15">
      <c r="A81" s="13"/>
      <c r="B81" s="13" t="s">
        <v>19</v>
      </c>
      <c r="C81" s="17">
        <v>50</v>
      </c>
      <c r="D81" s="17">
        <f>50</f>
        <v>50</v>
      </c>
      <c r="E81" s="18">
        <v>50</v>
      </c>
    </row>
    <row r="82" spans="1:5" ht="12.75">
      <c r="A82" s="13" t="s">
        <v>63</v>
      </c>
      <c r="B82" s="14">
        <f>SUM(E77:E81)</f>
        <v>300</v>
      </c>
      <c r="C82" s="17"/>
      <c r="D82" s="17"/>
      <c r="E82" s="17"/>
    </row>
    <row r="83" spans="1:5" ht="12.75">
      <c r="A83" s="13"/>
      <c r="B83" s="13"/>
      <c r="C83" s="17"/>
      <c r="D83" s="17"/>
      <c r="E83" s="17"/>
    </row>
    <row r="84" spans="1:5" ht="12.75">
      <c r="A84" s="13" t="s">
        <v>10</v>
      </c>
      <c r="B84" s="13"/>
      <c r="C84" s="17"/>
      <c r="D84" s="17"/>
      <c r="E84" s="17"/>
    </row>
    <row r="85" spans="1:5" ht="12.75">
      <c r="A85" s="16" t="s">
        <v>169</v>
      </c>
      <c r="B85" s="13" t="s">
        <v>5</v>
      </c>
      <c r="C85" s="17"/>
      <c r="D85" s="17"/>
      <c r="E85" s="17">
        <v>150</v>
      </c>
    </row>
    <row r="86" spans="1:5" ht="12.75">
      <c r="A86" s="13"/>
      <c r="B86" s="26" t="s">
        <v>141</v>
      </c>
      <c r="C86" s="27">
        <v>42</v>
      </c>
      <c r="D86" s="27">
        <v>31.09</v>
      </c>
      <c r="E86" s="27">
        <v>350</v>
      </c>
    </row>
    <row r="87" spans="1:5" ht="12.75">
      <c r="A87" s="15"/>
      <c r="B87" s="13" t="s">
        <v>142</v>
      </c>
      <c r="C87" s="17"/>
      <c r="D87" s="17"/>
      <c r="E87" s="17">
        <v>150</v>
      </c>
    </row>
    <row r="88" spans="2:5" ht="12.75">
      <c r="B88" s="26" t="s">
        <v>67</v>
      </c>
      <c r="C88" s="27">
        <v>80</v>
      </c>
      <c r="D88" s="27">
        <f>22.76</f>
        <v>22.76</v>
      </c>
      <c r="E88" s="27">
        <v>100</v>
      </c>
    </row>
    <row r="89" spans="2:5" ht="12.75">
      <c r="B89" s="13" t="s">
        <v>177</v>
      </c>
      <c r="C89" s="17">
        <f>290+1905</f>
        <v>2195</v>
      </c>
      <c r="D89" s="17">
        <f>9+94.14</f>
        <v>103.14</v>
      </c>
      <c r="E89" s="17">
        <v>2500</v>
      </c>
    </row>
    <row r="90" spans="2:5" ht="12.75">
      <c r="B90" s="13" t="s">
        <v>143</v>
      </c>
      <c r="C90" s="17">
        <f>114.43</f>
        <v>114.43</v>
      </c>
      <c r="D90" s="17">
        <f>114.43</f>
        <v>114.43</v>
      </c>
      <c r="E90" s="17">
        <v>500</v>
      </c>
    </row>
    <row r="91" spans="2:5" ht="12.75">
      <c r="B91" s="13" t="s">
        <v>157</v>
      </c>
      <c r="C91" s="17">
        <f>102.51</f>
        <v>102.51</v>
      </c>
      <c r="D91" s="17">
        <v>102.51</v>
      </c>
      <c r="E91" s="17">
        <v>300</v>
      </c>
    </row>
    <row r="92" spans="2:5" ht="15">
      <c r="B92" s="13" t="s">
        <v>144</v>
      </c>
      <c r="C92" s="17"/>
      <c r="D92" s="17"/>
      <c r="E92" s="18">
        <v>500</v>
      </c>
    </row>
    <row r="93" spans="1:5" ht="12.75">
      <c r="A93" s="1" t="s">
        <v>62</v>
      </c>
      <c r="B93" s="14">
        <f>SUM(E85:E92)</f>
        <v>4550</v>
      </c>
      <c r="C93" s="17"/>
      <c r="D93" s="17"/>
      <c r="E93" s="17"/>
    </row>
    <row r="94" spans="2:5" ht="12.75">
      <c r="B94" s="13"/>
      <c r="C94" s="17"/>
      <c r="D94" s="17"/>
      <c r="E94" s="17"/>
    </row>
    <row r="95" spans="1:5" ht="12.75">
      <c r="A95" s="16" t="s">
        <v>13</v>
      </c>
      <c r="B95" s="13"/>
      <c r="C95" s="17"/>
      <c r="D95" s="17"/>
      <c r="E95" s="17"/>
    </row>
    <row r="96" spans="1:5" ht="12.75">
      <c r="A96" s="16" t="s">
        <v>66</v>
      </c>
      <c r="B96" s="26" t="s">
        <v>11</v>
      </c>
      <c r="C96" s="27">
        <v>1400</v>
      </c>
      <c r="D96" s="27">
        <f>207.48+92+22.41+21.58+20.75+20.75+105.53+20.75+500</f>
        <v>1011.25</v>
      </c>
      <c r="E96" s="27">
        <v>1400</v>
      </c>
    </row>
    <row r="97" spans="1:5" ht="12.75">
      <c r="A97" s="16"/>
      <c r="B97" s="26" t="s">
        <v>12</v>
      </c>
      <c r="C97" s="27">
        <f>1000+840.06</f>
        <v>1840.06</v>
      </c>
      <c r="D97" s="27">
        <f>31.5+218.56+37.75+1090</f>
        <v>1377.81</v>
      </c>
      <c r="E97" s="27">
        <v>1000</v>
      </c>
    </row>
    <row r="98" spans="2:5" ht="12.75">
      <c r="B98" s="26" t="s">
        <v>24</v>
      </c>
      <c r="C98" s="27">
        <f>86</f>
        <v>86</v>
      </c>
      <c r="D98" s="31">
        <f>80.36</f>
        <v>80.36</v>
      </c>
      <c r="E98" s="27">
        <v>500</v>
      </c>
    </row>
    <row r="99" spans="2:5" ht="12.75">
      <c r="B99" s="13" t="s">
        <v>55</v>
      </c>
      <c r="C99" s="17">
        <f>200+200</f>
        <v>400</v>
      </c>
      <c r="D99" s="17"/>
      <c r="E99" s="17">
        <v>400</v>
      </c>
    </row>
    <row r="100" spans="2:5" ht="12.75">
      <c r="B100" s="26" t="s">
        <v>48</v>
      </c>
      <c r="C100" s="27"/>
      <c r="D100" s="27">
        <f>5.11+6.35+27.78</f>
        <v>39.24</v>
      </c>
      <c r="E100" s="27">
        <v>300</v>
      </c>
    </row>
    <row r="101" spans="1:5" ht="14.25" customHeight="1">
      <c r="A101" s="16" t="s">
        <v>20</v>
      </c>
      <c r="B101" s="13"/>
      <c r="C101" s="17"/>
      <c r="D101" s="17"/>
      <c r="E101" s="17"/>
    </row>
    <row r="102" spans="1:5" ht="14.25" customHeight="1">
      <c r="A102" s="13" t="s">
        <v>15</v>
      </c>
      <c r="B102" s="13"/>
      <c r="C102" s="17"/>
      <c r="D102" s="17"/>
      <c r="E102" s="17"/>
    </row>
    <row r="103" spans="1:5" ht="14.25" customHeight="1">
      <c r="A103" s="16"/>
      <c r="B103" s="26" t="s">
        <v>30</v>
      </c>
      <c r="C103" s="27"/>
      <c r="D103" s="27">
        <v>24.46</v>
      </c>
      <c r="E103" s="27">
        <v>25</v>
      </c>
    </row>
    <row r="104" spans="1:5" ht="14.25" customHeight="1">
      <c r="A104" s="16"/>
      <c r="B104" s="26" t="s">
        <v>31</v>
      </c>
      <c r="C104" s="27"/>
      <c r="D104" s="27">
        <v>24.46</v>
      </c>
      <c r="E104" s="27">
        <v>25</v>
      </c>
    </row>
    <row r="105" spans="1:5" ht="14.25" customHeight="1">
      <c r="A105" s="16"/>
      <c r="B105" s="26" t="s">
        <v>32</v>
      </c>
      <c r="C105" s="27"/>
      <c r="D105" s="27">
        <v>24.46</v>
      </c>
      <c r="E105" s="27">
        <v>25</v>
      </c>
    </row>
    <row r="106" spans="1:5" ht="14.25" customHeight="1">
      <c r="A106" s="16"/>
      <c r="B106" s="26" t="s">
        <v>33</v>
      </c>
      <c r="C106" s="27"/>
      <c r="D106" s="27">
        <v>24.46</v>
      </c>
      <c r="E106" s="27">
        <v>25</v>
      </c>
    </row>
    <row r="107" spans="1:5" ht="14.25" customHeight="1">
      <c r="A107" s="16"/>
      <c r="B107" s="26" t="s">
        <v>34</v>
      </c>
      <c r="C107" s="27"/>
      <c r="D107" s="27">
        <v>24.46</v>
      </c>
      <c r="E107" s="27">
        <v>25</v>
      </c>
    </row>
    <row r="108" spans="1:5" ht="14.25" customHeight="1">
      <c r="A108" s="16"/>
      <c r="B108" s="26" t="s">
        <v>35</v>
      </c>
      <c r="C108" s="27"/>
      <c r="D108" s="27">
        <v>24.42</v>
      </c>
      <c r="E108" s="27">
        <v>25</v>
      </c>
    </row>
    <row r="109" spans="1:5" ht="14.25" customHeight="1">
      <c r="A109" s="16"/>
      <c r="B109" s="26" t="s">
        <v>36</v>
      </c>
      <c r="C109" s="27"/>
      <c r="D109" s="27">
        <v>24.42</v>
      </c>
      <c r="E109" s="27">
        <v>25</v>
      </c>
    </row>
    <row r="110" spans="1:5" ht="14.25" customHeight="1">
      <c r="A110" s="16"/>
      <c r="B110" s="26" t="s">
        <v>37</v>
      </c>
      <c r="C110" s="27"/>
      <c r="D110" s="27">
        <v>24.42</v>
      </c>
      <c r="E110" s="27">
        <v>25</v>
      </c>
    </row>
    <row r="111" spans="1:5" ht="14.25" customHeight="1">
      <c r="A111" s="16"/>
      <c r="B111" s="13" t="s">
        <v>38</v>
      </c>
      <c r="C111" s="17"/>
      <c r="D111" s="17"/>
      <c r="E111" s="17">
        <v>25</v>
      </c>
    </row>
    <row r="112" spans="1:5" ht="14.25" customHeight="1">
      <c r="A112" s="16"/>
      <c r="B112" s="13" t="s">
        <v>39</v>
      </c>
      <c r="C112" s="17"/>
      <c r="D112" s="17"/>
      <c r="E112" s="17">
        <v>25</v>
      </c>
    </row>
    <row r="113" spans="1:5" ht="14.25" customHeight="1">
      <c r="A113" s="16"/>
      <c r="B113" s="13" t="s">
        <v>40</v>
      </c>
      <c r="C113" s="17"/>
      <c r="D113" s="17"/>
      <c r="E113" s="17">
        <v>25</v>
      </c>
    </row>
    <row r="114" spans="1:5" ht="14.25" customHeight="1">
      <c r="A114" s="16"/>
      <c r="B114" s="13" t="s">
        <v>41</v>
      </c>
      <c r="C114" s="17"/>
      <c r="D114" s="17"/>
      <c r="E114" s="17">
        <v>25</v>
      </c>
    </row>
    <row r="115" spans="2:5" ht="12.75">
      <c r="B115" s="13"/>
      <c r="C115" s="17"/>
      <c r="D115" s="17"/>
      <c r="E115" s="17"/>
    </row>
    <row r="116" spans="2:5" ht="12.75">
      <c r="B116" s="13" t="s">
        <v>22</v>
      </c>
      <c r="C116" s="17"/>
      <c r="D116" s="17"/>
      <c r="E116" s="17">
        <v>50</v>
      </c>
    </row>
    <row r="117" spans="2:5" ht="12.75">
      <c r="B117" s="13" t="s">
        <v>21</v>
      </c>
      <c r="C117" s="17"/>
      <c r="D117" s="17">
        <f>0.78</f>
        <v>0.78</v>
      </c>
      <c r="E117" s="17">
        <v>100</v>
      </c>
    </row>
    <row r="118" spans="1:5" ht="12.75">
      <c r="A118" s="16" t="s">
        <v>19</v>
      </c>
      <c r="B118" s="13"/>
      <c r="C118" s="17"/>
      <c r="D118" s="17"/>
      <c r="E118" s="17"/>
    </row>
    <row r="119" spans="1:5" ht="12.75">
      <c r="A119" s="1" t="s">
        <v>65</v>
      </c>
      <c r="B119" s="13"/>
      <c r="C119" s="17"/>
      <c r="D119" s="17"/>
      <c r="E119" s="17"/>
    </row>
    <row r="120" spans="2:5" ht="12.75">
      <c r="B120" s="13" t="s">
        <v>154</v>
      </c>
      <c r="C120" s="17"/>
      <c r="D120" s="17"/>
      <c r="E120" s="17">
        <v>1000</v>
      </c>
    </row>
    <row r="121" spans="2:5" ht="12.75">
      <c r="B121" s="13" t="s">
        <v>172</v>
      </c>
      <c r="C121" s="17"/>
      <c r="D121" s="17">
        <f>16+4+14+38</f>
        <v>72</v>
      </c>
      <c r="E121" s="17"/>
    </row>
    <row r="122" spans="2:5" ht="12.75">
      <c r="B122" s="13" t="s">
        <v>5</v>
      </c>
      <c r="C122" s="17"/>
      <c r="D122" s="17">
        <f>13.2+26.7+10.68+4.5+32.76</f>
        <v>87.84</v>
      </c>
      <c r="E122" s="17">
        <v>300</v>
      </c>
    </row>
    <row r="123" spans="2:5" ht="12.75">
      <c r="B123" s="13" t="s">
        <v>28</v>
      </c>
      <c r="C123" s="17"/>
      <c r="D123" s="17">
        <f>8.24+3.82+19.55+9.04+2.36+7.65+14.21+12.26+4.99+14.31+2.28</f>
        <v>98.71000000000001</v>
      </c>
      <c r="E123" s="17">
        <v>300</v>
      </c>
    </row>
    <row r="124" spans="2:5" ht="12.75">
      <c r="B124" s="13" t="s">
        <v>161</v>
      </c>
      <c r="C124" s="17">
        <v>100</v>
      </c>
      <c r="D124" s="17">
        <v>79.99</v>
      </c>
      <c r="E124" s="17"/>
    </row>
    <row r="125" spans="2:5" ht="12.75">
      <c r="B125" s="13" t="s">
        <v>162</v>
      </c>
      <c r="C125" s="17">
        <v>35</v>
      </c>
      <c r="D125" s="17">
        <v>26.33</v>
      </c>
      <c r="E125" s="17"/>
    </row>
    <row r="126" spans="2:5" ht="12.75">
      <c r="B126" s="13" t="s">
        <v>163</v>
      </c>
      <c r="C126" s="17">
        <f>200+131.72</f>
        <v>331.72</v>
      </c>
      <c r="D126" s="17">
        <f>231.1+100.62</f>
        <v>331.72</v>
      </c>
      <c r="E126" s="17"/>
    </row>
    <row r="127" spans="2:5" ht="12.75">
      <c r="B127" s="26" t="s">
        <v>43</v>
      </c>
      <c r="C127" s="27">
        <v>25</v>
      </c>
      <c r="D127" s="27">
        <v>25</v>
      </c>
      <c r="E127" s="27">
        <v>25</v>
      </c>
    </row>
    <row r="128" spans="2:5" ht="12.75">
      <c r="B128" s="13" t="s">
        <v>160</v>
      </c>
      <c r="C128" s="17"/>
      <c r="D128" s="17">
        <v>-10</v>
      </c>
      <c r="E128" s="17"/>
    </row>
    <row r="129" spans="2:5" ht="12.75">
      <c r="B129" s="13" t="s">
        <v>45</v>
      </c>
      <c r="C129" s="17">
        <v>350</v>
      </c>
      <c r="D129" s="17">
        <v>243</v>
      </c>
      <c r="E129" s="17">
        <v>500</v>
      </c>
    </row>
    <row r="130" spans="3:5" ht="12.75">
      <c r="C130" s="20" t="s">
        <v>23</v>
      </c>
      <c r="D130" s="20" t="s">
        <v>1</v>
      </c>
      <c r="E130" s="20" t="s">
        <v>2</v>
      </c>
    </row>
    <row r="131" spans="1:5" ht="12.75">
      <c r="A131" s="16" t="s">
        <v>14</v>
      </c>
      <c r="C131" s="21">
        <f>SUM(C15:C129)</f>
        <v>23610.47</v>
      </c>
      <c r="D131" s="21">
        <f>SUM(D15:D129)</f>
        <v>10352.519999999997</v>
      </c>
      <c r="E131" s="21">
        <f>SUM(E15:E129)</f>
        <v>31170</v>
      </c>
    </row>
    <row r="132" spans="3:5" ht="12.75">
      <c r="C132" s="21"/>
      <c r="D132" s="21"/>
      <c r="E132" s="21"/>
    </row>
    <row r="133" spans="3:5" ht="12.75">
      <c r="C133" s="21"/>
      <c r="D133" s="21"/>
      <c r="E133" s="21"/>
    </row>
    <row r="134" spans="1:5" ht="12.75">
      <c r="A134" s="1" t="s">
        <v>29</v>
      </c>
      <c r="C134" s="21"/>
      <c r="D134" s="21"/>
      <c r="E134" s="21">
        <v>1405.03</v>
      </c>
    </row>
    <row r="136" spans="1:4" ht="12.75">
      <c r="A136" s="19"/>
      <c r="B136" s="19"/>
      <c r="C136" s="19"/>
      <c r="D136" s="24"/>
    </row>
    <row r="137" ht="12.75">
      <c r="B137" s="21"/>
    </row>
    <row r="138" spans="1:2" ht="12.75">
      <c r="A138" s="1" t="s">
        <v>44</v>
      </c>
      <c r="B138" s="21">
        <f>E131</f>
        <v>31170</v>
      </c>
    </row>
    <row r="139" spans="1:2" ht="15">
      <c r="A139" s="1" t="s">
        <v>58</v>
      </c>
      <c r="B139" s="22">
        <f>B140-B138</f>
        <v>3261.279999999999</v>
      </c>
    </row>
    <row r="140" spans="1:2" ht="12.75">
      <c r="A140" s="1" t="s">
        <v>59</v>
      </c>
      <c r="B140" s="21">
        <f>B6</f>
        <v>34431.28</v>
      </c>
    </row>
    <row r="141" spans="1:2" ht="15">
      <c r="A141" s="1" t="s">
        <v>56</v>
      </c>
      <c r="B141" s="23">
        <f>D131</f>
        <v>10352.519999999997</v>
      </c>
    </row>
    <row r="142" spans="1:2" ht="12.75">
      <c r="A142" s="13" t="s">
        <v>60</v>
      </c>
      <c r="B142" s="14">
        <f>B140-B141</f>
        <v>24078.760000000002</v>
      </c>
    </row>
    <row r="143" spans="1:2" ht="12.75">
      <c r="A143" s="13"/>
      <c r="B143" s="21"/>
    </row>
    <row r="151" ht="12.75">
      <c r="C151" s="21"/>
    </row>
  </sheetData>
  <mergeCells count="1">
    <mergeCell ref="A3:E3"/>
  </mergeCells>
  <printOptions gridLines="1"/>
  <pageMargins left="0.25" right="0.25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I5" sqref="I5"/>
    </sheetView>
  </sheetViews>
  <sheetFormatPr defaultColWidth="9.140625" defaultRowHeight="12.75"/>
  <cols>
    <col min="1" max="1" width="11.140625" style="0" bestFit="1" customWidth="1"/>
    <col min="2" max="2" width="7.00390625" style="0" bestFit="1" customWidth="1"/>
    <col min="3" max="3" width="9.421875" style="0" bestFit="1" customWidth="1"/>
    <col min="4" max="4" width="9.140625" style="3" customWidth="1"/>
    <col min="5" max="5" width="18.8515625" style="0" bestFit="1" customWidth="1"/>
    <col min="6" max="6" width="38.00390625" style="0" bestFit="1" customWidth="1"/>
    <col min="7" max="7" width="10.28125" style="0" bestFit="1" customWidth="1"/>
    <col min="8" max="8" width="11.00390625" style="0" bestFit="1" customWidth="1"/>
    <col min="9" max="9" width="14.57421875" style="0" bestFit="1" customWidth="1"/>
    <col min="10" max="10" width="19.57421875" style="0" bestFit="1" customWidth="1"/>
  </cols>
  <sheetData>
    <row r="1" ht="12.75">
      <c r="A1" t="s">
        <v>68</v>
      </c>
    </row>
    <row r="2" spans="7:10" ht="12.75">
      <c r="G2" s="1" t="s">
        <v>75</v>
      </c>
      <c r="H2" s="1"/>
      <c r="I2" s="1"/>
      <c r="J2" s="1"/>
    </row>
    <row r="3" spans="1:10" ht="12.75">
      <c r="A3" t="s">
        <v>70</v>
      </c>
      <c r="B3" t="s">
        <v>69</v>
      </c>
      <c r="C3" t="s">
        <v>74</v>
      </c>
      <c r="D3" s="3" t="s">
        <v>72</v>
      </c>
      <c r="E3" t="s">
        <v>71</v>
      </c>
      <c r="F3" t="s">
        <v>73</v>
      </c>
      <c r="G3" s="1" t="s">
        <v>76</v>
      </c>
      <c r="H3" s="1" t="s">
        <v>77</v>
      </c>
      <c r="I3" s="1" t="s">
        <v>78</v>
      </c>
      <c r="J3" s="1" t="s">
        <v>79</v>
      </c>
    </row>
    <row r="4" spans="1:10" ht="12.75">
      <c r="A4" s="2">
        <v>38699</v>
      </c>
      <c r="B4">
        <v>147430</v>
      </c>
      <c r="C4">
        <v>72104</v>
      </c>
      <c r="D4" s="3">
        <v>500</v>
      </c>
      <c r="E4" t="s">
        <v>80</v>
      </c>
      <c r="F4" t="s">
        <v>81</v>
      </c>
      <c r="G4" s="1" t="s">
        <v>82</v>
      </c>
      <c r="H4" s="1"/>
      <c r="I4" s="1"/>
      <c r="J4" s="1"/>
    </row>
    <row r="5" spans="1:10" ht="12.75">
      <c r="A5" s="2">
        <v>38699</v>
      </c>
      <c r="B5">
        <v>147431</v>
      </c>
      <c r="C5">
        <v>72104</v>
      </c>
      <c r="D5" s="3">
        <v>500</v>
      </c>
      <c r="E5" t="s">
        <v>83</v>
      </c>
      <c r="F5" t="s">
        <v>81</v>
      </c>
      <c r="G5" s="1" t="s">
        <v>82</v>
      </c>
      <c r="H5" s="1"/>
      <c r="I5" s="1"/>
      <c r="J5" s="1"/>
    </row>
    <row r="6" spans="1:10" ht="12.75">
      <c r="A6" s="2">
        <v>38700</v>
      </c>
      <c r="B6">
        <v>147432</v>
      </c>
      <c r="C6">
        <v>74109</v>
      </c>
      <c r="D6" s="3">
        <v>25</v>
      </c>
      <c r="E6" t="s">
        <v>84</v>
      </c>
      <c r="F6" t="s">
        <v>85</v>
      </c>
      <c r="G6" s="1" t="s">
        <v>82</v>
      </c>
      <c r="H6" s="1"/>
      <c r="I6" s="1"/>
      <c r="J6" s="1"/>
    </row>
    <row r="7" spans="1:10" ht="12.75">
      <c r="A7" s="2">
        <v>38695</v>
      </c>
      <c r="B7">
        <v>147427</v>
      </c>
      <c r="C7">
        <v>72109</v>
      </c>
      <c r="D7" s="3">
        <v>34</v>
      </c>
      <c r="E7" t="s">
        <v>86</v>
      </c>
      <c r="F7" t="s">
        <v>87</v>
      </c>
      <c r="G7" s="1" t="s">
        <v>82</v>
      </c>
      <c r="H7" s="1"/>
      <c r="I7" s="1" t="s">
        <v>82</v>
      </c>
      <c r="J7" s="1"/>
    </row>
    <row r="8" spans="1:10" ht="12.75">
      <c r="A8" s="2">
        <v>38642</v>
      </c>
      <c r="B8">
        <v>147412</v>
      </c>
      <c r="C8">
        <v>71201</v>
      </c>
      <c r="D8" s="3">
        <v>150</v>
      </c>
      <c r="E8" t="s">
        <v>88</v>
      </c>
      <c r="F8" t="s">
        <v>89</v>
      </c>
      <c r="G8" s="1" t="s">
        <v>82</v>
      </c>
      <c r="H8" s="1" t="s">
        <v>82</v>
      </c>
      <c r="I8" s="1" t="s">
        <v>82</v>
      </c>
      <c r="J8" s="1"/>
    </row>
    <row r="9" spans="1:10" ht="12.75">
      <c r="A9" s="2">
        <v>38673</v>
      </c>
      <c r="B9">
        <v>147426</v>
      </c>
      <c r="C9">
        <v>72109</v>
      </c>
      <c r="D9" s="3">
        <v>59.71</v>
      </c>
      <c r="E9" t="s">
        <v>86</v>
      </c>
      <c r="F9" t="s">
        <v>90</v>
      </c>
      <c r="G9" s="1" t="s">
        <v>82</v>
      </c>
      <c r="H9" s="1" t="s">
        <v>82</v>
      </c>
      <c r="I9" s="1" t="s">
        <v>82</v>
      </c>
      <c r="J9" s="1"/>
    </row>
    <row r="10" spans="1:10" ht="12.75">
      <c r="A10" s="2">
        <v>38644</v>
      </c>
      <c r="B10">
        <v>147413</v>
      </c>
      <c r="C10">
        <v>71201</v>
      </c>
      <c r="D10" s="3">
        <v>50</v>
      </c>
      <c r="E10" t="s">
        <v>91</v>
      </c>
      <c r="F10" t="s">
        <v>92</v>
      </c>
      <c r="G10" s="1" t="s">
        <v>82</v>
      </c>
      <c r="H10" s="1"/>
      <c r="I10" s="1" t="s">
        <v>82</v>
      </c>
      <c r="J10" s="1"/>
    </row>
    <row r="11" spans="1:10" ht="12.75">
      <c r="A11" s="2">
        <v>38625</v>
      </c>
      <c r="B11">
        <v>147406</v>
      </c>
      <c r="C11">
        <v>71201</v>
      </c>
      <c r="D11" s="3">
        <v>133</v>
      </c>
      <c r="E11" t="s">
        <v>93</v>
      </c>
      <c r="F11" t="s">
        <v>94</v>
      </c>
      <c r="G11" s="1" t="s">
        <v>82</v>
      </c>
      <c r="H11" s="1"/>
      <c r="I11" s="1" t="s">
        <v>82</v>
      </c>
      <c r="J11" s="1"/>
    </row>
    <row r="12" spans="1:10" ht="12.75">
      <c r="A12" s="2">
        <v>38610</v>
      </c>
      <c r="B12">
        <v>190482</v>
      </c>
      <c r="C12">
        <v>74111</v>
      </c>
      <c r="D12" s="3">
        <v>185.4</v>
      </c>
      <c r="E12" t="s">
        <v>95</v>
      </c>
      <c r="F12" t="s">
        <v>96</v>
      </c>
      <c r="G12" s="1" t="s">
        <v>82</v>
      </c>
      <c r="H12" s="1"/>
      <c r="I12" s="1" t="s">
        <v>82</v>
      </c>
      <c r="J12" s="1" t="s">
        <v>82</v>
      </c>
    </row>
    <row r="13" spans="1:10" ht="12.75">
      <c r="A13" s="2">
        <v>38635</v>
      </c>
      <c r="B13">
        <v>147408</v>
      </c>
      <c r="C13">
        <v>71201</v>
      </c>
      <c r="D13" s="3">
        <v>7.44</v>
      </c>
      <c r="E13" t="s">
        <v>97</v>
      </c>
      <c r="F13" t="s">
        <v>98</v>
      </c>
      <c r="G13" s="1" t="s">
        <v>82</v>
      </c>
      <c r="H13" s="1"/>
      <c r="I13" s="1" t="s">
        <v>82</v>
      </c>
      <c r="J13" s="1"/>
    </row>
    <row r="14" spans="1:10" ht="12.75">
      <c r="A14" s="2">
        <v>38635</v>
      </c>
      <c r="B14">
        <v>147411</v>
      </c>
      <c r="C14">
        <v>71105</v>
      </c>
      <c r="D14" s="3">
        <v>79.92</v>
      </c>
      <c r="E14" t="s">
        <v>99</v>
      </c>
      <c r="F14" t="s">
        <v>100</v>
      </c>
      <c r="G14" s="1" t="s">
        <v>82</v>
      </c>
      <c r="H14" s="1"/>
      <c r="I14" s="1" t="s">
        <v>82</v>
      </c>
      <c r="J14" s="1"/>
    </row>
    <row r="15" spans="1:10" ht="12.75">
      <c r="A15" s="2">
        <v>38657</v>
      </c>
      <c r="B15">
        <v>147419</v>
      </c>
      <c r="C15">
        <v>72109</v>
      </c>
      <c r="D15" s="3">
        <v>21.87</v>
      </c>
      <c r="E15" t="s">
        <v>86</v>
      </c>
      <c r="F15" t="s">
        <v>101</v>
      </c>
      <c r="G15" s="1" t="s">
        <v>82</v>
      </c>
      <c r="H15" s="1"/>
      <c r="I15" s="1" t="s">
        <v>82</v>
      </c>
      <c r="J15" s="1"/>
    </row>
    <row r="16" spans="1:10" ht="12.75">
      <c r="A16" s="2">
        <v>38665</v>
      </c>
      <c r="B16">
        <v>147421</v>
      </c>
      <c r="C16">
        <v>72109</v>
      </c>
      <c r="D16" s="3">
        <v>621.25</v>
      </c>
      <c r="E16" t="s">
        <v>86</v>
      </c>
      <c r="F16" t="s">
        <v>102</v>
      </c>
      <c r="G16" s="1" t="s">
        <v>82</v>
      </c>
      <c r="H16" s="1"/>
      <c r="I16" s="1" t="s">
        <v>82</v>
      </c>
      <c r="J16" s="1"/>
    </row>
    <row r="17" spans="1:10" ht="12.75">
      <c r="A17" s="2">
        <v>38666</v>
      </c>
      <c r="B17">
        <v>147423</v>
      </c>
      <c r="C17">
        <v>72119</v>
      </c>
      <c r="D17" s="3">
        <v>150</v>
      </c>
      <c r="E17" t="s">
        <v>103</v>
      </c>
      <c r="F17" t="s">
        <v>104</v>
      </c>
      <c r="G17" s="1" t="s">
        <v>82</v>
      </c>
      <c r="H17" s="1"/>
      <c r="I17" s="1" t="s">
        <v>82</v>
      </c>
      <c r="J17" s="1"/>
    </row>
    <row r="18" spans="1:10" ht="12.75">
      <c r="A18" s="2">
        <v>38644</v>
      </c>
      <c r="B18">
        <v>147414</v>
      </c>
      <c r="C18">
        <v>72109</v>
      </c>
      <c r="D18" s="3">
        <v>84.21</v>
      </c>
      <c r="E18" t="s">
        <v>86</v>
      </c>
      <c r="F18" t="s">
        <v>105</v>
      </c>
      <c r="G18" s="1" t="s">
        <v>82</v>
      </c>
      <c r="H18" s="1"/>
      <c r="I18" s="1" t="s">
        <v>82</v>
      </c>
      <c r="J18" s="1"/>
    </row>
    <row r="19" spans="1:10" ht="12.75">
      <c r="A19" s="2">
        <v>38656</v>
      </c>
      <c r="B19">
        <v>147450</v>
      </c>
      <c r="C19">
        <v>71201</v>
      </c>
      <c r="D19" s="3">
        <v>25</v>
      </c>
      <c r="E19" t="s">
        <v>88</v>
      </c>
      <c r="F19" t="s">
        <v>106</v>
      </c>
      <c r="G19" s="1" t="s">
        <v>82</v>
      </c>
      <c r="H19" s="1" t="s">
        <v>82</v>
      </c>
      <c r="I19" s="1" t="s">
        <v>82</v>
      </c>
      <c r="J19" s="1" t="s">
        <v>82</v>
      </c>
    </row>
    <row r="20" spans="1:10" ht="12.75">
      <c r="A20" s="2">
        <v>38657</v>
      </c>
      <c r="B20">
        <v>147418</v>
      </c>
      <c r="C20">
        <v>71201</v>
      </c>
      <c r="D20" s="3">
        <v>50</v>
      </c>
      <c r="E20" t="s">
        <v>88</v>
      </c>
      <c r="F20" t="s">
        <v>107</v>
      </c>
      <c r="G20" s="1" t="s">
        <v>82</v>
      </c>
      <c r="H20" s="1" t="s">
        <v>82</v>
      </c>
      <c r="I20" s="1" t="s">
        <v>82</v>
      </c>
      <c r="J20" s="1" t="s">
        <v>82</v>
      </c>
    </row>
    <row r="21" spans="1:10" ht="12.75">
      <c r="A21" s="2">
        <v>38644</v>
      </c>
      <c r="B21">
        <v>147415</v>
      </c>
      <c r="C21">
        <v>72109</v>
      </c>
      <c r="D21" s="3">
        <v>165.37</v>
      </c>
      <c r="E21" t="s">
        <v>86</v>
      </c>
      <c r="F21" t="s">
        <v>108</v>
      </c>
      <c r="G21" s="1" t="s">
        <v>82</v>
      </c>
      <c r="H21" s="1"/>
      <c r="I21" s="1" t="s">
        <v>82</v>
      </c>
      <c r="J21" s="1"/>
    </row>
    <row r="22" spans="1:10" ht="12.75">
      <c r="A22" s="2">
        <v>38614</v>
      </c>
      <c r="B22">
        <v>147405</v>
      </c>
      <c r="C22">
        <v>71105</v>
      </c>
      <c r="D22" s="3">
        <v>56.42</v>
      </c>
      <c r="E22" t="s">
        <v>109</v>
      </c>
      <c r="F22" t="s">
        <v>110</v>
      </c>
      <c r="G22" s="1" t="s">
        <v>82</v>
      </c>
      <c r="H22" s="1"/>
      <c r="I22" s="1" t="s">
        <v>82</v>
      </c>
      <c r="J22" s="1"/>
    </row>
    <row r="23" spans="1:10" ht="12.75">
      <c r="A23" s="2">
        <v>38635</v>
      </c>
      <c r="B23">
        <v>147410</v>
      </c>
      <c r="C23">
        <v>72109</v>
      </c>
      <c r="D23" s="3">
        <v>175</v>
      </c>
      <c r="E23" t="s">
        <v>86</v>
      </c>
      <c r="F23" t="s">
        <v>111</v>
      </c>
      <c r="G23" s="1" t="s">
        <v>82</v>
      </c>
      <c r="H23" s="1"/>
      <c r="I23" s="1" t="s">
        <v>82</v>
      </c>
      <c r="J23" s="1"/>
    </row>
    <row r="24" spans="1:10" ht="12.75">
      <c r="A24" s="2">
        <v>38635</v>
      </c>
      <c r="B24">
        <v>147409</v>
      </c>
      <c r="C24">
        <v>72109</v>
      </c>
      <c r="D24" s="3">
        <v>50</v>
      </c>
      <c r="E24" t="s">
        <v>86</v>
      </c>
      <c r="F24" t="s">
        <v>112</v>
      </c>
      <c r="G24" s="1" t="s">
        <v>82</v>
      </c>
      <c r="H24" s="1"/>
      <c r="I24" s="1" t="s">
        <v>82</v>
      </c>
      <c r="J24" s="1"/>
    </row>
    <row r="25" spans="1:10" ht="12.75">
      <c r="A25" s="2">
        <v>38603</v>
      </c>
      <c r="B25">
        <v>147404</v>
      </c>
      <c r="C25">
        <v>72109</v>
      </c>
      <c r="D25" s="3">
        <v>46</v>
      </c>
      <c r="E25" t="s">
        <v>109</v>
      </c>
      <c r="F25" t="s">
        <v>113</v>
      </c>
      <c r="G25" s="1" t="s">
        <v>82</v>
      </c>
      <c r="H25" s="1"/>
      <c r="I25" s="1" t="s">
        <v>82</v>
      </c>
      <c r="J25" s="1"/>
    </row>
    <row r="26" spans="1:10" ht="12.75">
      <c r="A26" s="2">
        <v>38603</v>
      </c>
      <c r="B26">
        <v>147404</v>
      </c>
      <c r="C26">
        <v>77105</v>
      </c>
      <c r="D26" s="3">
        <v>31.99</v>
      </c>
      <c r="E26" t="s">
        <v>109</v>
      </c>
      <c r="F26" t="s">
        <v>114</v>
      </c>
      <c r="G26" s="1" t="s">
        <v>82</v>
      </c>
      <c r="H26" s="1"/>
      <c r="I26" s="1" t="s">
        <v>82</v>
      </c>
      <c r="J26" s="1"/>
    </row>
    <row r="27" spans="1:10" ht="12.75">
      <c r="A27" s="2">
        <v>38603</v>
      </c>
      <c r="B27">
        <v>187078</v>
      </c>
      <c r="C27">
        <v>71201</v>
      </c>
      <c r="D27" s="3">
        <v>20</v>
      </c>
      <c r="E27" t="s">
        <v>84</v>
      </c>
      <c r="F27" t="s">
        <v>115</v>
      </c>
      <c r="G27" s="1" t="s">
        <v>82</v>
      </c>
      <c r="H27" s="1" t="s">
        <v>82</v>
      </c>
      <c r="I27" s="1" t="s">
        <v>82</v>
      </c>
      <c r="J27" s="1" t="s">
        <v>116</v>
      </c>
    </row>
    <row r="28" spans="1:10" ht="12.75">
      <c r="A28" s="2">
        <v>38652</v>
      </c>
      <c r="B28">
        <v>147417</v>
      </c>
      <c r="C28">
        <v>71201</v>
      </c>
      <c r="D28" s="3">
        <v>1000</v>
      </c>
      <c r="E28" t="s">
        <v>117</v>
      </c>
      <c r="F28" t="s">
        <v>118</v>
      </c>
      <c r="G28" s="1" t="s">
        <v>82</v>
      </c>
      <c r="H28" s="1"/>
      <c r="I28" s="1"/>
      <c r="J28" s="1" t="s">
        <v>119</v>
      </c>
    </row>
    <row r="29" spans="1:10" ht="12.75">
      <c r="A29" s="2">
        <v>38695</v>
      </c>
      <c r="B29">
        <v>147428</v>
      </c>
      <c r="C29">
        <v>72109</v>
      </c>
      <c r="D29" s="3">
        <v>7.32</v>
      </c>
      <c r="E29" t="s">
        <v>120</v>
      </c>
      <c r="F29" t="s">
        <v>121</v>
      </c>
      <c r="G29" s="1" t="s">
        <v>82</v>
      </c>
      <c r="H29" s="1"/>
      <c r="I29" s="1" t="s">
        <v>82</v>
      </c>
      <c r="J29" s="1"/>
    </row>
    <row r="30" spans="1:10" ht="12.75">
      <c r="A30" s="2">
        <v>38699</v>
      </c>
      <c r="B30">
        <v>147429</v>
      </c>
      <c r="C30">
        <v>72109</v>
      </c>
      <c r="D30" s="3">
        <v>48.12</v>
      </c>
      <c r="E30" t="s">
        <v>86</v>
      </c>
      <c r="F30" t="s">
        <v>122</v>
      </c>
      <c r="G30" s="1" t="s">
        <v>82</v>
      </c>
      <c r="H30" s="1"/>
      <c r="I30" s="1" t="s">
        <v>82</v>
      </c>
      <c r="J30" s="1"/>
    </row>
    <row r="31" spans="1:10" ht="12.75">
      <c r="A31" s="2">
        <v>38666</v>
      </c>
      <c r="B31">
        <v>147422</v>
      </c>
      <c r="C31">
        <v>71201</v>
      </c>
      <c r="D31" s="3">
        <v>135</v>
      </c>
      <c r="E31" t="s">
        <v>123</v>
      </c>
      <c r="F31" t="s">
        <v>124</v>
      </c>
      <c r="G31" s="1" t="s">
        <v>82</v>
      </c>
      <c r="H31" s="1"/>
      <c r="I31" s="1" t="s">
        <v>82</v>
      </c>
      <c r="J31" s="1" t="s">
        <v>125</v>
      </c>
    </row>
    <row r="32" spans="1:10" ht="12.75">
      <c r="A32" s="2">
        <v>38644</v>
      </c>
      <c r="B32">
        <v>147416</v>
      </c>
      <c r="C32">
        <v>74109</v>
      </c>
      <c r="D32" s="3">
        <v>325.6</v>
      </c>
      <c r="E32" t="s">
        <v>126</v>
      </c>
      <c r="F32" t="s">
        <v>127</v>
      </c>
      <c r="G32" s="1" t="s">
        <v>82</v>
      </c>
      <c r="H32" s="1"/>
      <c r="I32" s="1" t="s">
        <v>82</v>
      </c>
      <c r="J32" s="1" t="s">
        <v>128</v>
      </c>
    </row>
    <row r="33" spans="1:10" ht="12.75">
      <c r="A33" s="2">
        <v>38666</v>
      </c>
      <c r="B33">
        <v>147424</v>
      </c>
      <c r="C33">
        <v>74111</v>
      </c>
      <c r="D33" s="3">
        <v>435</v>
      </c>
      <c r="E33" t="s">
        <v>129</v>
      </c>
      <c r="F33" t="s">
        <v>130</v>
      </c>
      <c r="G33" s="4" t="s">
        <v>82</v>
      </c>
      <c r="H33" s="1"/>
      <c r="I33" s="4" t="s">
        <v>82</v>
      </c>
      <c r="J33" s="4" t="s">
        <v>131</v>
      </c>
    </row>
    <row r="34" spans="1:10" ht="12.75">
      <c r="A34" s="2">
        <v>38665</v>
      </c>
      <c r="B34">
        <v>147420</v>
      </c>
      <c r="C34">
        <v>71201</v>
      </c>
      <c r="D34" s="3">
        <v>50</v>
      </c>
      <c r="E34" t="s">
        <v>88</v>
      </c>
      <c r="F34" t="s">
        <v>132</v>
      </c>
      <c r="G34" s="4" t="s">
        <v>82</v>
      </c>
      <c r="H34" s="4" t="s">
        <v>82</v>
      </c>
      <c r="I34" s="4" t="s">
        <v>82</v>
      </c>
      <c r="J34" s="1"/>
    </row>
    <row r="35" spans="1:10" ht="12.75">
      <c r="A35" s="2">
        <v>38673</v>
      </c>
      <c r="B35">
        <v>147425</v>
      </c>
      <c r="C35">
        <v>72109</v>
      </c>
      <c r="D35" s="3">
        <v>18.81</v>
      </c>
      <c r="E35" t="s">
        <v>86</v>
      </c>
      <c r="F35" t="s">
        <v>133</v>
      </c>
      <c r="G35" s="4" t="s">
        <v>82</v>
      </c>
      <c r="H35" s="1"/>
      <c r="I35" s="4" t="s">
        <v>82</v>
      </c>
      <c r="J35" s="1"/>
    </row>
    <row r="37" ht="12.75">
      <c r="D37" s="3">
        <f>SUM(D4:D36)</f>
        <v>5241.43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mt01</dc:creator>
  <cp:keywords/>
  <dc:description/>
  <cp:lastModifiedBy>Information Technology Services</cp:lastModifiedBy>
  <cp:lastPrinted>2006-11-09T21:53:14Z</cp:lastPrinted>
  <dcterms:created xsi:type="dcterms:W3CDTF">2004-10-04T15:53:14Z</dcterms:created>
  <dcterms:modified xsi:type="dcterms:W3CDTF">2007-03-13T00:09:34Z</dcterms:modified>
  <cp:category/>
  <cp:version/>
  <cp:contentType/>
  <cp:contentStatus/>
</cp:coreProperties>
</file>